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2.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3820" windowHeight="5895" activeTab="1"/>
  </bookViews>
  <sheets>
    <sheet name="患者基本情報" sheetId="15" r:id="rId1"/>
    <sheet name="質問票" sheetId="2" r:id="rId2"/>
    <sheet name="グラフ" sheetId="9" r:id="rId3"/>
    <sheet name="グラフ(目盛5)" sheetId="16" r:id="rId4"/>
    <sheet name="集計用データ" sheetId="7" r:id="rId5"/>
    <sheet name="使い方" sheetId="12" r:id="rId6"/>
  </sheets>
  <definedNames>
    <definedName name="_xlnm._FilterDatabase" localSheetId="2" hidden="1">グラフ!$H$85:$M$86</definedName>
    <definedName name="_xlnm._FilterDatabase" localSheetId="3" hidden="1">'グラフ(目盛5)'!$H$85:$M$86</definedName>
    <definedName name="_xlnm.Print_Area" localSheetId="2">グラフ!$A$1:$N$81</definedName>
    <definedName name="_xlnm.Print_Area" localSheetId="3">'グラフ(目盛5)'!$A$1:$N$81</definedName>
    <definedName name="_xlnm.Print_Area" localSheetId="5">使い方!$A$1:$O$135</definedName>
    <definedName name="_xlnm.Print_Area" localSheetId="1">質問票!$C:$M</definedName>
    <definedName name="_xlnm.Print_Titles" localSheetId="1">質問票!$15:$15</definedName>
  </definedNames>
  <calcPr calcId="145621"/>
</workbook>
</file>

<file path=xl/calcChain.xml><?xml version="1.0" encoding="utf-8"?>
<calcChain xmlns="http://schemas.openxmlformats.org/spreadsheetml/2006/main">
  <c r="BF2" i="7" l="1"/>
  <c r="BC2" i="7"/>
  <c r="O34" i="2" l="1"/>
  <c r="BA2" i="7" s="1"/>
  <c r="D122" i="9" l="1"/>
  <c r="D122" i="16"/>
  <c r="F85" i="16"/>
  <c r="F85" i="9" l="1"/>
  <c r="E85" i="9" l="1"/>
  <c r="E85" i="16"/>
  <c r="F87" i="16"/>
  <c r="F88" i="16"/>
  <c r="F126" i="9"/>
  <c r="A1" i="16"/>
  <c r="D1" i="16"/>
  <c r="F95" i="16"/>
  <c r="F102" i="16"/>
  <c r="F112" i="16"/>
  <c r="F118" i="16"/>
  <c r="E129" i="16"/>
  <c r="F129" i="16"/>
  <c r="E130" i="16"/>
  <c r="F130" i="16"/>
  <c r="B9" i="15"/>
  <c r="O37" i="2"/>
  <c r="BD2" i="7" s="1"/>
  <c r="O38" i="2"/>
  <c r="BE2" i="7" s="1"/>
  <c r="O40" i="2"/>
  <c r="BG2" i="7" s="1"/>
  <c r="O16" i="2"/>
  <c r="AI2" i="7" s="1"/>
  <c r="O19" i="2"/>
  <c r="AL2" i="7" s="1"/>
  <c r="O35" i="2"/>
  <c r="BB2" i="7" s="1"/>
  <c r="O17" i="2"/>
  <c r="AJ2" i="7" s="1"/>
  <c r="O18" i="2"/>
  <c r="AK2" i="7" s="1"/>
  <c r="O20" i="2"/>
  <c r="AM2" i="7" s="1"/>
  <c r="O31" i="2"/>
  <c r="AX2" i="7" s="1"/>
  <c r="O21" i="2"/>
  <c r="AN2" i="7" s="1"/>
  <c r="O22" i="2"/>
  <c r="AO2" i="7" s="1"/>
  <c r="O23" i="2"/>
  <c r="AP2" i="7" s="1"/>
  <c r="O24" i="2"/>
  <c r="AQ2" i="7" s="1"/>
  <c r="O25" i="2"/>
  <c r="AR2" i="7" s="1"/>
  <c r="O28" i="2"/>
  <c r="AU2" i="7" s="1"/>
  <c r="O30" i="2"/>
  <c r="AW2" i="7" s="1"/>
  <c r="O26" i="2"/>
  <c r="AS2" i="7" s="1"/>
  <c r="O27" i="2"/>
  <c r="AT2" i="7" s="1"/>
  <c r="O29" i="2"/>
  <c r="AV2" i="7" s="1"/>
  <c r="O32" i="2"/>
  <c r="AY2" i="7" s="1"/>
  <c r="O33" i="2"/>
  <c r="AZ2" i="7" s="1"/>
  <c r="AE2" i="7"/>
  <c r="U2" i="7"/>
  <c r="I29" i="15"/>
  <c r="AD2" i="7" s="1"/>
  <c r="I19" i="15"/>
  <c r="T2" i="7" s="1"/>
  <c r="I24" i="15"/>
  <c r="Y2" i="7" s="1"/>
  <c r="I28" i="15"/>
  <c r="I14" i="15"/>
  <c r="F124" i="9"/>
  <c r="F123" i="9"/>
  <c r="F120" i="9"/>
  <c r="F119" i="9"/>
  <c r="F114" i="9"/>
  <c r="F113" i="9"/>
  <c r="F110" i="9"/>
  <c r="F109" i="9"/>
  <c r="F106" i="9"/>
  <c r="F105" i="9"/>
  <c r="F102" i="9"/>
  <c r="F99" i="9"/>
  <c r="F96" i="9"/>
  <c r="F95" i="9"/>
  <c r="F94" i="9"/>
  <c r="F92" i="9"/>
  <c r="F89" i="9"/>
  <c r="F88" i="9"/>
  <c r="O50" i="2"/>
  <c r="BQ2" i="7" s="1"/>
  <c r="O51" i="2"/>
  <c r="BR2" i="7" s="1"/>
  <c r="O52" i="2"/>
  <c r="BS2" i="7" s="1"/>
  <c r="AH2" i="7"/>
  <c r="E2" i="7"/>
  <c r="G2" i="7" s="1"/>
  <c r="O44" i="2"/>
  <c r="BK2" i="7" s="1"/>
  <c r="O43" i="2"/>
  <c r="BJ2" i="7" s="1"/>
  <c r="O42" i="2"/>
  <c r="BI2" i="7" s="1"/>
  <c r="O41" i="2"/>
  <c r="BH2" i="7" s="1"/>
  <c r="O45" i="2"/>
  <c r="BL2" i="7" s="1"/>
  <c r="O46" i="2"/>
  <c r="BM2" i="7" s="1"/>
  <c r="O47" i="2"/>
  <c r="BN2" i="7" s="1"/>
  <c r="N39" i="2"/>
  <c r="O39" i="2" s="1"/>
  <c r="O49" i="2"/>
  <c r="BP2" i="7" s="1"/>
  <c r="O48" i="2"/>
  <c r="BO2" i="7" s="1"/>
  <c r="N36" i="2"/>
  <c r="O36" i="2" s="1"/>
  <c r="B10" i="15"/>
  <c r="L2" i="7" s="1"/>
  <c r="D2" i="7"/>
  <c r="I31" i="15"/>
  <c r="I30" i="15"/>
  <c r="AF2" i="7" s="1"/>
  <c r="I27" i="15"/>
  <c r="AB2" i="7"/>
  <c r="I26" i="15"/>
  <c r="I25" i="15"/>
  <c r="Z2" i="7"/>
  <c r="I23" i="15"/>
  <c r="I21" i="15"/>
  <c r="W2" i="7"/>
  <c r="I20" i="15"/>
  <c r="V2" i="7" s="1"/>
  <c r="I17" i="15"/>
  <c r="I16" i="15"/>
  <c r="R2" i="7" s="1"/>
  <c r="P2" i="7"/>
  <c r="E9" i="15"/>
  <c r="O2" i="7" s="1"/>
  <c r="E8" i="15"/>
  <c r="N2" i="7"/>
  <c r="E7" i="15"/>
  <c r="M2" i="7" s="1"/>
  <c r="K2" i="7"/>
  <c r="J2" i="7"/>
  <c r="I2" i="7"/>
  <c r="H2" i="7"/>
  <c r="F2" i="7"/>
  <c r="C2" i="7"/>
  <c r="E129" i="9"/>
  <c r="F130" i="9"/>
  <c r="E130" i="9"/>
  <c r="F129" i="9"/>
  <c r="D1" i="9"/>
  <c r="E10" i="15"/>
  <c r="A1" i="9"/>
  <c r="C1" i="2"/>
  <c r="AA2" i="7"/>
  <c r="X2" i="7"/>
  <c r="AG2" i="7"/>
  <c r="F86" i="9"/>
  <c r="F90" i="9"/>
  <c r="F101" i="9"/>
  <c r="F97" i="9"/>
  <c r="F103" i="9"/>
  <c r="F107" i="9"/>
  <c r="F111" i="9"/>
  <c r="F115" i="9"/>
  <c r="F121" i="9"/>
  <c r="F125" i="9"/>
  <c r="F96" i="16"/>
  <c r="F94" i="16"/>
  <c r="F87" i="9"/>
  <c r="F91" i="9"/>
  <c r="F118" i="9"/>
  <c r="F98" i="9"/>
  <c r="F104" i="9"/>
  <c r="F108" i="9"/>
  <c r="F112" i="9"/>
  <c r="F116" i="9"/>
  <c r="F122" i="9"/>
  <c r="F113" i="16"/>
  <c r="F107" i="16"/>
  <c r="F105" i="16"/>
  <c r="D99" i="16" l="1"/>
  <c r="D99" i="9"/>
  <c r="D98" i="16"/>
  <c r="D98" i="9"/>
  <c r="D97" i="9"/>
  <c r="D97" i="16"/>
  <c r="D96" i="16"/>
  <c r="D96" i="9"/>
  <c r="D95" i="9"/>
  <c r="D95" i="16"/>
  <c r="D126" i="16"/>
  <c r="D126" i="9"/>
  <c r="D125" i="9"/>
  <c r="D125" i="16"/>
  <c r="D124" i="9"/>
  <c r="D92" i="9"/>
  <c r="D124" i="16"/>
  <c r="D92" i="16"/>
  <c r="D123" i="9"/>
  <c r="D123" i="16"/>
  <c r="D121" i="9"/>
  <c r="D121" i="16"/>
  <c r="D120" i="16"/>
  <c r="D88" i="9"/>
  <c r="D120" i="9"/>
  <c r="D88" i="16"/>
  <c r="D119" i="9"/>
  <c r="D119" i="16"/>
  <c r="D116" i="9"/>
  <c r="D116" i="16"/>
  <c r="D115" i="9"/>
  <c r="D115" i="16"/>
  <c r="D114" i="16"/>
  <c r="D114" i="9"/>
  <c r="D113" i="9"/>
  <c r="D113" i="16"/>
  <c r="D112" i="9"/>
  <c r="D90" i="9"/>
  <c r="D112" i="16"/>
  <c r="D90" i="16"/>
  <c r="D111" i="16"/>
  <c r="D91" i="16"/>
  <c r="D91" i="9"/>
  <c r="D111" i="9"/>
  <c r="D110" i="9"/>
  <c r="D110" i="16"/>
  <c r="D109" i="16"/>
  <c r="D109" i="9"/>
  <c r="D108" i="16"/>
  <c r="D108" i="9"/>
  <c r="D89" i="9"/>
  <c r="D107" i="16"/>
  <c r="D107" i="9"/>
  <c r="D89" i="16"/>
  <c r="D106" i="16"/>
  <c r="D106" i="9"/>
  <c r="D105" i="9"/>
  <c r="D105" i="16"/>
  <c r="D104" i="9"/>
  <c r="D104" i="16"/>
  <c r="D86" i="9"/>
  <c r="D103" i="9"/>
  <c r="D103" i="16"/>
  <c r="D86" i="16"/>
  <c r="D102" i="9"/>
  <c r="D102" i="16"/>
  <c r="D87" i="16"/>
  <c r="D87" i="9"/>
  <c r="D129" i="16"/>
  <c r="D130" i="16"/>
  <c r="E126" i="9"/>
  <c r="D130" i="9"/>
  <c r="H1" i="16"/>
  <c r="E99" i="9"/>
  <c r="F92" i="16"/>
  <c r="F115" i="16"/>
  <c r="F121" i="16"/>
  <c r="F126" i="16"/>
  <c r="F110" i="16"/>
  <c r="F91" i="16"/>
  <c r="F123" i="16"/>
  <c r="F120" i="16"/>
  <c r="F104" i="16"/>
  <c r="F86" i="16"/>
  <c r="H1" i="9"/>
  <c r="Q2" i="7"/>
  <c r="E112" i="9"/>
  <c r="E102" i="9"/>
  <c r="E95" i="9"/>
  <c r="S2" i="7"/>
  <c r="E113" i="16"/>
  <c r="E122" i="16"/>
  <c r="E94" i="9"/>
  <c r="E96" i="16"/>
  <c r="E104" i="16"/>
  <c r="E125" i="9"/>
  <c r="E108" i="9"/>
  <c r="E120" i="9"/>
  <c r="E86" i="16"/>
  <c r="E87" i="9"/>
  <c r="E107" i="9"/>
  <c r="D129" i="9"/>
  <c r="E119" i="9"/>
  <c r="E88" i="9"/>
  <c r="E94" i="16"/>
  <c r="E106" i="16"/>
  <c r="E116" i="16"/>
  <c r="E123" i="16"/>
  <c r="E87" i="16"/>
  <c r="E112" i="16"/>
  <c r="E95" i="16"/>
  <c r="E113" i="9"/>
  <c r="E103" i="9"/>
  <c r="E97" i="16"/>
  <c r="E107" i="16"/>
  <c r="E121" i="16"/>
  <c r="E92" i="9"/>
  <c r="E119" i="16"/>
  <c r="E101" i="16"/>
  <c r="E124" i="9"/>
  <c r="E86" i="9"/>
  <c r="E126" i="16"/>
  <c r="E108" i="16"/>
  <c r="E90" i="16"/>
  <c r="E96" i="9"/>
  <c r="E88" i="16"/>
  <c r="E98" i="16"/>
  <c r="E111" i="16"/>
  <c r="E124" i="16"/>
  <c r="E89" i="16"/>
  <c r="E103" i="16"/>
  <c r="E114" i="16"/>
  <c r="E125" i="16"/>
  <c r="E115" i="16"/>
  <c r="E109" i="16"/>
  <c r="E91" i="16"/>
  <c r="E118" i="16"/>
  <c r="E99" i="16"/>
  <c r="E105" i="16"/>
  <c r="BV2" i="7"/>
  <c r="CB2" i="7"/>
  <c r="E114" i="9"/>
  <c r="E97" i="9"/>
  <c r="F101" i="16"/>
  <c r="F109" i="16"/>
  <c r="E110" i="9"/>
  <c r="E90" i="9"/>
  <c r="F98" i="16"/>
  <c r="F125" i="16"/>
  <c r="AC2" i="7"/>
  <c r="F124" i="16"/>
  <c r="F116" i="16"/>
  <c r="F108" i="16"/>
  <c r="F99" i="16"/>
  <c r="F90" i="16"/>
  <c r="E105" i="9"/>
  <c r="E122" i="9"/>
  <c r="E92" i="16"/>
  <c r="E102" i="16"/>
  <c r="E110" i="16"/>
  <c r="E120" i="16"/>
  <c r="E116" i="9"/>
  <c r="E121" i="9"/>
  <c r="E104" i="9"/>
  <c r="E115" i="9"/>
  <c r="E98" i="9"/>
  <c r="E111" i="9"/>
  <c r="E91" i="9"/>
  <c r="F103" i="16"/>
  <c r="F111" i="16"/>
  <c r="E101" i="9"/>
  <c r="E123" i="9"/>
  <c r="E106" i="9"/>
  <c r="F89" i="16"/>
  <c r="F119" i="16"/>
  <c r="E118" i="9"/>
  <c r="F122" i="16"/>
  <c r="F114" i="16"/>
  <c r="F106" i="16"/>
  <c r="F97" i="16"/>
  <c r="E89" i="9"/>
  <c r="E109" i="9"/>
  <c r="A37" i="16" l="1"/>
  <c r="A37" i="9"/>
  <c r="G19" i="9"/>
  <c r="G19" i="16"/>
  <c r="A21" i="9"/>
  <c r="A21" i="16"/>
  <c r="A29" i="16"/>
  <c r="A29" i="9"/>
  <c r="G27" i="9"/>
  <c r="G27" i="16"/>
  <c r="G12" i="16"/>
  <c r="G12" i="9"/>
  <c r="G4" i="9"/>
  <c r="G4" i="16"/>
  <c r="BU2" i="7"/>
  <c r="BY2" i="7"/>
  <c r="BW2" i="7"/>
  <c r="BZ2" i="7"/>
  <c r="CA2" i="7"/>
  <c r="BX2" i="7"/>
  <c r="BT2" i="7"/>
  <c r="CC2" i="7" l="1"/>
  <c r="A18" i="9" l="1"/>
  <c r="A18" i="16"/>
</calcChain>
</file>

<file path=xl/comments1.xml><?xml version="1.0" encoding="utf-8"?>
<comments xmlns="http://schemas.openxmlformats.org/spreadsheetml/2006/main">
  <authors>
    <author>横浜市立病院</author>
  </authors>
  <commentList>
    <comment ref="F1" authorId="0">
      <text>
        <r>
          <rPr>
            <sz val="9"/>
            <color indexed="81"/>
            <rFont val="ＭＳ Ｐゴシック"/>
            <family val="3"/>
            <charset val="128"/>
          </rPr>
          <t>yyyy/mm/dd の形式で
入力してください</t>
        </r>
      </text>
    </comment>
  </commentList>
</comments>
</file>

<file path=xl/sharedStrings.xml><?xml version="1.0" encoding="utf-8"?>
<sst xmlns="http://schemas.openxmlformats.org/spreadsheetml/2006/main" count="917" uniqueCount="506">
  <si>
    <t>点数</t>
    <rPh sb="0" eb="2">
      <t>テンスウ</t>
    </rPh>
    <phoneticPr fontId="2"/>
  </si>
  <si>
    <t>過去１週間のうち、胃が痛くて困ったことがありましたか？（胃の痛みには、胃のあらゆる種類の痛みが含まれます）</t>
    <rPh sb="3" eb="5">
      <t>シュウカン</t>
    </rPh>
    <rPh sb="9" eb="10">
      <t>イ</t>
    </rPh>
    <rPh sb="11" eb="12">
      <t>イタ</t>
    </rPh>
    <rPh sb="14" eb="15">
      <t>コマ</t>
    </rPh>
    <rPh sb="28" eb="29">
      <t>イ</t>
    </rPh>
    <rPh sb="30" eb="31">
      <t>イタ</t>
    </rPh>
    <rPh sb="35" eb="36">
      <t>イ</t>
    </rPh>
    <rPh sb="41" eb="43">
      <t>シュルイ</t>
    </rPh>
    <rPh sb="44" eb="45">
      <t>イタ</t>
    </rPh>
    <rPh sb="47" eb="48">
      <t>フク</t>
    </rPh>
    <phoneticPr fontId="2"/>
  </si>
  <si>
    <t>過去１週間のうち、胸やけがして困ったことはありましたか？（胸やけとは、チクチクするようなあるいは焼けつくような胸部の不快感をさします）</t>
    <rPh sb="3" eb="5">
      <t>シュウカン</t>
    </rPh>
    <rPh sb="9" eb="10">
      <t>ムネ</t>
    </rPh>
    <rPh sb="15" eb="16">
      <t>コマ</t>
    </rPh>
    <rPh sb="29" eb="30">
      <t>ムネ</t>
    </rPh>
    <rPh sb="48" eb="49">
      <t>ヤ</t>
    </rPh>
    <rPh sb="55" eb="57">
      <t>キョウブ</t>
    </rPh>
    <rPh sb="58" eb="61">
      <t>フカイカン</t>
    </rPh>
    <phoneticPr fontId="2"/>
  </si>
  <si>
    <t>過去１週間のうち、胃酸の逆流のために困ったことがありましたか？（胃酸の逆流とは、少量の胃酸が胃からのどに上がってくる感じをさします）</t>
    <rPh sb="3" eb="5">
      <t>シュウカン</t>
    </rPh>
    <rPh sb="9" eb="11">
      <t>イサン</t>
    </rPh>
    <rPh sb="12" eb="14">
      <t>ギャクリュウ</t>
    </rPh>
    <rPh sb="18" eb="19">
      <t>コマ</t>
    </rPh>
    <rPh sb="32" eb="34">
      <t>イサン</t>
    </rPh>
    <rPh sb="35" eb="37">
      <t>ギャクリュウ</t>
    </rPh>
    <rPh sb="40" eb="42">
      <t>ショウリョウ</t>
    </rPh>
    <rPh sb="52" eb="53">
      <t>ア</t>
    </rPh>
    <rPh sb="58" eb="59">
      <t>カン</t>
    </rPh>
    <phoneticPr fontId="2"/>
  </si>
  <si>
    <t>過去１週間のうち、空腹時に胃が痛くて困ったことがありましたか？（この場合の空腹感とは、間食をしたいというような気持ちを起こさせる感じをさします）</t>
    <rPh sb="3" eb="5">
      <t>シュウカン</t>
    </rPh>
    <rPh sb="9" eb="11">
      <t>クウフク</t>
    </rPh>
    <rPh sb="11" eb="12">
      <t>ジ</t>
    </rPh>
    <rPh sb="13" eb="14">
      <t>イ</t>
    </rPh>
    <rPh sb="15" eb="16">
      <t>イタ</t>
    </rPh>
    <rPh sb="18" eb="19">
      <t>コマ</t>
    </rPh>
    <rPh sb="34" eb="36">
      <t>バアイ</t>
    </rPh>
    <rPh sb="37" eb="40">
      <t>クウフクカン</t>
    </rPh>
    <rPh sb="43" eb="45">
      <t>カンショク</t>
    </rPh>
    <rPh sb="55" eb="57">
      <t>キモ</t>
    </rPh>
    <rPh sb="59" eb="60">
      <t>オ</t>
    </rPh>
    <rPh sb="64" eb="65">
      <t>カン</t>
    </rPh>
    <phoneticPr fontId="2"/>
  </si>
  <si>
    <t>過去１週間のうち、はき気がして困ったことがありましたか？（はき気とは、場合によってはゲーゲーしたり、実際にはいてしまうほどの胸の気持ち悪さをさします）</t>
    <rPh sb="3" eb="5">
      <t>シュウカン</t>
    </rPh>
    <rPh sb="11" eb="12">
      <t>キ</t>
    </rPh>
    <rPh sb="15" eb="16">
      <t>コマ</t>
    </rPh>
    <rPh sb="31" eb="32">
      <t>ケ</t>
    </rPh>
    <rPh sb="35" eb="37">
      <t>バアイ</t>
    </rPh>
    <rPh sb="50" eb="52">
      <t>ジッサイ</t>
    </rPh>
    <rPh sb="62" eb="63">
      <t>ムネ</t>
    </rPh>
    <rPh sb="64" eb="66">
      <t>キモ</t>
    </rPh>
    <rPh sb="67" eb="68">
      <t>ワル</t>
    </rPh>
    <phoneticPr fontId="2"/>
  </si>
  <si>
    <t>過去１週間のうち、おなかが鳴って困ったことはありましたか？（おなかが鳴るとは、胃がごろごろと動いたり音をたてることをいいます）</t>
    <rPh sb="3" eb="5">
      <t>シュウカン</t>
    </rPh>
    <rPh sb="13" eb="14">
      <t>ナ</t>
    </rPh>
    <rPh sb="16" eb="17">
      <t>コマ</t>
    </rPh>
    <rPh sb="34" eb="35">
      <t>ナ</t>
    </rPh>
    <rPh sb="39" eb="40">
      <t>イ</t>
    </rPh>
    <rPh sb="46" eb="47">
      <t>ウゴ</t>
    </rPh>
    <rPh sb="50" eb="51">
      <t>オト</t>
    </rPh>
    <phoneticPr fontId="2"/>
  </si>
  <si>
    <t>過去１週間のうち、胃の膨満感のために困ったことはありましたか？（胃の膨満感とは、胃にガスがたまってはっている感じをさします）</t>
    <rPh sb="3" eb="5">
      <t>シュウカン</t>
    </rPh>
    <rPh sb="9" eb="10">
      <t>イ</t>
    </rPh>
    <rPh sb="11" eb="14">
      <t>ボウマンカン</t>
    </rPh>
    <rPh sb="18" eb="19">
      <t>コマ</t>
    </rPh>
    <rPh sb="32" eb="33">
      <t>イ</t>
    </rPh>
    <rPh sb="34" eb="37">
      <t>ボウマンカン</t>
    </rPh>
    <rPh sb="40" eb="41">
      <t>イ</t>
    </rPh>
    <rPh sb="54" eb="55">
      <t>カン</t>
    </rPh>
    <phoneticPr fontId="2"/>
  </si>
  <si>
    <t>過去１週間のうち、げっぷがして困ったことはありましたか？（げっぷとは、口から胃のガスが出ることをさします）</t>
    <rPh sb="3" eb="5">
      <t>シュウカン</t>
    </rPh>
    <rPh sb="15" eb="16">
      <t>コマ</t>
    </rPh>
    <rPh sb="35" eb="36">
      <t>クチ</t>
    </rPh>
    <rPh sb="38" eb="39">
      <t>イ</t>
    </rPh>
    <rPh sb="43" eb="44">
      <t>デ</t>
    </rPh>
    <phoneticPr fontId="2"/>
  </si>
  <si>
    <t>過去１週間のうち、おならが出て困ったことはありましたか？（おならとは、お尻から腸の空気やガスが出ることをさします）</t>
    <rPh sb="3" eb="5">
      <t>シュウカン</t>
    </rPh>
    <rPh sb="13" eb="14">
      <t>デ</t>
    </rPh>
    <rPh sb="15" eb="16">
      <t>コマ</t>
    </rPh>
    <rPh sb="36" eb="37">
      <t>シリ</t>
    </rPh>
    <rPh sb="39" eb="40">
      <t>チョウ</t>
    </rPh>
    <rPh sb="41" eb="43">
      <t>クウキ</t>
    </rPh>
    <rPh sb="47" eb="48">
      <t>デ</t>
    </rPh>
    <phoneticPr fontId="2"/>
  </si>
  <si>
    <t>過去１週間のうち、便秘で困ったことはありましたか？（便秘とは、便を出し切れない状態をさします）</t>
    <rPh sb="3" eb="5">
      <t>シュウカン</t>
    </rPh>
    <rPh sb="9" eb="11">
      <t>ベンピ</t>
    </rPh>
    <rPh sb="12" eb="13">
      <t>コマ</t>
    </rPh>
    <rPh sb="26" eb="28">
      <t>ベンピ</t>
    </rPh>
    <rPh sb="31" eb="32">
      <t>ベン</t>
    </rPh>
    <rPh sb="33" eb="34">
      <t>ダ</t>
    </rPh>
    <rPh sb="35" eb="36">
      <t>キ</t>
    </rPh>
    <rPh sb="39" eb="41">
      <t>ジョウタイ</t>
    </rPh>
    <phoneticPr fontId="2"/>
  </si>
  <si>
    <t>過去１週間のうち、下痢で困ったことはありましたか？（下痢とは、便通の回数が多すぎることををさします）</t>
    <rPh sb="3" eb="5">
      <t>シュウカン</t>
    </rPh>
    <rPh sb="9" eb="11">
      <t>ゲリ</t>
    </rPh>
    <rPh sb="12" eb="13">
      <t>コマ</t>
    </rPh>
    <rPh sb="26" eb="28">
      <t>ゲリ</t>
    </rPh>
    <rPh sb="31" eb="33">
      <t>ベンツウ</t>
    </rPh>
    <rPh sb="34" eb="36">
      <t>カイスウ</t>
    </rPh>
    <rPh sb="37" eb="38">
      <t>オオ</t>
    </rPh>
    <phoneticPr fontId="2"/>
  </si>
  <si>
    <t>過去１週間のうち、軟らかい便で困ったことはありましたか？（もし硬い便と軟らかい便が交互にあるような場合、軟らかい便で困った程度についてだけをこたえてください）</t>
    <rPh sb="3" eb="5">
      <t>シュウカン</t>
    </rPh>
    <rPh sb="9" eb="10">
      <t>ヤワ</t>
    </rPh>
    <rPh sb="13" eb="14">
      <t>ベン</t>
    </rPh>
    <rPh sb="15" eb="16">
      <t>コマ</t>
    </rPh>
    <rPh sb="31" eb="32">
      <t>カタ</t>
    </rPh>
    <rPh sb="33" eb="34">
      <t>ベン</t>
    </rPh>
    <rPh sb="35" eb="36">
      <t>ヤワ</t>
    </rPh>
    <rPh sb="39" eb="40">
      <t>ベン</t>
    </rPh>
    <rPh sb="41" eb="43">
      <t>コウゴ</t>
    </rPh>
    <rPh sb="49" eb="51">
      <t>バアイ</t>
    </rPh>
    <rPh sb="52" eb="53">
      <t>ヤワ</t>
    </rPh>
    <rPh sb="56" eb="57">
      <t>ベン</t>
    </rPh>
    <rPh sb="58" eb="59">
      <t>コマ</t>
    </rPh>
    <rPh sb="61" eb="63">
      <t>テイド</t>
    </rPh>
    <phoneticPr fontId="2"/>
  </si>
  <si>
    <t>過去１週間のうち、硬い便で困ったことはありましたか？（もし硬い便と軟らかい便が交互にあるような場合、硬い便で困った程度についてだけをこたえてください）</t>
    <rPh sb="3" eb="5">
      <t>シュウカン</t>
    </rPh>
    <rPh sb="9" eb="10">
      <t>カタ</t>
    </rPh>
    <rPh sb="11" eb="12">
      <t>ベン</t>
    </rPh>
    <rPh sb="13" eb="14">
      <t>コマ</t>
    </rPh>
    <rPh sb="29" eb="30">
      <t>カタ</t>
    </rPh>
    <rPh sb="31" eb="32">
      <t>ベン</t>
    </rPh>
    <rPh sb="33" eb="34">
      <t>ヤワ</t>
    </rPh>
    <rPh sb="37" eb="38">
      <t>ベン</t>
    </rPh>
    <rPh sb="39" eb="41">
      <t>コウゴ</t>
    </rPh>
    <rPh sb="47" eb="49">
      <t>バアイ</t>
    </rPh>
    <rPh sb="50" eb="51">
      <t>カタ</t>
    </rPh>
    <rPh sb="52" eb="53">
      <t>ベン</t>
    </rPh>
    <rPh sb="54" eb="55">
      <t>コマ</t>
    </rPh>
    <rPh sb="57" eb="59">
      <t>テイド</t>
    </rPh>
    <phoneticPr fontId="2"/>
  </si>
  <si>
    <t>過去１週間のうち、急な便意がして困ったことはありましたか？（急な便意とは、しばしば便が出るのをがまんできないような場合をさします）</t>
    <rPh sb="3" eb="5">
      <t>シュウカン</t>
    </rPh>
    <rPh sb="9" eb="10">
      <t>キュウ</t>
    </rPh>
    <rPh sb="11" eb="13">
      <t>ベンイ</t>
    </rPh>
    <rPh sb="16" eb="17">
      <t>コマ</t>
    </rPh>
    <rPh sb="30" eb="31">
      <t>キュウ</t>
    </rPh>
    <rPh sb="32" eb="34">
      <t>ベンイ</t>
    </rPh>
    <rPh sb="41" eb="42">
      <t>ベン</t>
    </rPh>
    <rPh sb="43" eb="44">
      <t>デ</t>
    </rPh>
    <rPh sb="57" eb="59">
      <t>バアイ</t>
    </rPh>
    <phoneticPr fontId="2"/>
  </si>
  <si>
    <t>過去１週間のうち、トイレに行ったとき完全に便が出しきれていないという感じがして困ったことはありましたか？（完全に便が出しきれていない感じとは、便を出そうと努力したにもかかわらず、排便をしたいという感じがまだ残っていることをさします）</t>
    <rPh sb="3" eb="5">
      <t>シュウカン</t>
    </rPh>
    <rPh sb="13" eb="14">
      <t>イ</t>
    </rPh>
    <rPh sb="18" eb="20">
      <t>カンゼン</t>
    </rPh>
    <rPh sb="21" eb="22">
      <t>ビン</t>
    </rPh>
    <rPh sb="23" eb="24">
      <t>ダ</t>
    </rPh>
    <rPh sb="34" eb="35">
      <t>カン</t>
    </rPh>
    <rPh sb="39" eb="40">
      <t>コマ</t>
    </rPh>
    <rPh sb="53" eb="55">
      <t>カンゼン</t>
    </rPh>
    <rPh sb="56" eb="57">
      <t>ベン</t>
    </rPh>
    <rPh sb="58" eb="59">
      <t>ダ</t>
    </rPh>
    <rPh sb="66" eb="67">
      <t>カン</t>
    </rPh>
    <rPh sb="71" eb="72">
      <t>ベン</t>
    </rPh>
    <rPh sb="73" eb="74">
      <t>ダ</t>
    </rPh>
    <rPh sb="77" eb="79">
      <t>ドリョク</t>
    </rPh>
    <phoneticPr fontId="2"/>
  </si>
  <si>
    <t>過去１ヶ月間のうち、にがいものがこみ上げてきて、口ににがみを感じて困ったことがありましたか？</t>
    <rPh sb="0" eb="2">
      <t>カコ</t>
    </rPh>
    <rPh sb="4" eb="6">
      <t>ゲツカン</t>
    </rPh>
    <rPh sb="18" eb="19">
      <t>ア</t>
    </rPh>
    <rPh sb="24" eb="25">
      <t>クチ</t>
    </rPh>
    <rPh sb="30" eb="31">
      <t>カン</t>
    </rPh>
    <rPh sb="33" eb="34">
      <t>コマ</t>
    </rPh>
    <phoneticPr fontId="2"/>
  </si>
  <si>
    <t>過去１ヵ月間のうち、飲み込むときにつかえる感じがして困ったことがありましたか？（つかえるとは胸の辺りに留まって下へおりていかない感じをさします）</t>
    <rPh sb="46" eb="47">
      <t>ムネ</t>
    </rPh>
    <rPh sb="48" eb="49">
      <t>アタ</t>
    </rPh>
    <rPh sb="51" eb="52">
      <t>トド</t>
    </rPh>
    <rPh sb="55" eb="56">
      <t>シタ</t>
    </rPh>
    <rPh sb="64" eb="65">
      <t>カン</t>
    </rPh>
    <phoneticPr fontId="2"/>
  </si>
  <si>
    <t>過去１ヵ月間のうち、食後にもたれ感があって困ったことがありましたか？（もたれ感とは食べ物が胃の辺りにたまって下りていかない不快な感じや重い感じをさします）</t>
    <rPh sb="10" eb="12">
      <t>ショクゴ</t>
    </rPh>
    <rPh sb="38" eb="39">
      <t>カン</t>
    </rPh>
    <rPh sb="41" eb="42">
      <t>タ</t>
    </rPh>
    <rPh sb="43" eb="44">
      <t>モノ</t>
    </rPh>
    <rPh sb="45" eb="46">
      <t>イ</t>
    </rPh>
    <rPh sb="47" eb="48">
      <t>アタ</t>
    </rPh>
    <rPh sb="54" eb="55">
      <t>シタ</t>
    </rPh>
    <rPh sb="61" eb="63">
      <t>フカイ</t>
    </rPh>
    <rPh sb="64" eb="65">
      <t>カン</t>
    </rPh>
    <rPh sb="67" eb="68">
      <t>オモ</t>
    </rPh>
    <rPh sb="69" eb="70">
      <t>カン</t>
    </rPh>
    <phoneticPr fontId="2"/>
  </si>
  <si>
    <t>過去１ヵ月間のうち、食事の途中でお腹がいっぱいになって、十分な量を食べられないで困ったことがありましたか？</t>
    <rPh sb="10" eb="12">
      <t>ショクジ</t>
    </rPh>
    <rPh sb="13" eb="15">
      <t>トチュウ</t>
    </rPh>
    <rPh sb="17" eb="18">
      <t>ナカ</t>
    </rPh>
    <rPh sb="28" eb="30">
      <t>ジュウブン</t>
    </rPh>
    <rPh sb="31" eb="32">
      <t>リョウ</t>
    </rPh>
    <rPh sb="33" eb="34">
      <t>タ</t>
    </rPh>
    <rPh sb="40" eb="41">
      <t>コマ</t>
    </rPh>
    <phoneticPr fontId="2"/>
  </si>
  <si>
    <t>過去１ヵ月間のうち、お臍の辺りや下腹が痛くなって困ったことがありましたか？</t>
    <rPh sb="11" eb="12">
      <t>ヘソ</t>
    </rPh>
    <rPh sb="13" eb="14">
      <t>アタ</t>
    </rPh>
    <rPh sb="16" eb="18">
      <t>シタバラ</t>
    </rPh>
    <rPh sb="19" eb="20">
      <t>イタ</t>
    </rPh>
    <rPh sb="24" eb="25">
      <t>コマ</t>
    </rPh>
    <phoneticPr fontId="2"/>
  </si>
  <si>
    <t>過去１ヵ月間の、あなたの間食（軽食、おやつ）の回数は、平均すると１日何回くらいでしたか。</t>
    <rPh sb="0" eb="2">
      <t>カコ</t>
    </rPh>
    <rPh sb="4" eb="6">
      <t>ゲツカン</t>
    </rPh>
    <rPh sb="12" eb="14">
      <t>カンショク</t>
    </rPh>
    <rPh sb="15" eb="17">
      <t>ケイショク</t>
    </rPh>
    <rPh sb="23" eb="25">
      <t>カイスウ</t>
    </rPh>
    <rPh sb="27" eb="29">
      <t>ヘイキン</t>
    </rPh>
    <rPh sb="33" eb="34">
      <t>ニチ</t>
    </rPh>
    <rPh sb="34" eb="36">
      <t>ナンカイ</t>
    </rPh>
    <phoneticPr fontId="2"/>
  </si>
  <si>
    <t>過去１ヵ月間の、あなたの主たる食事の回数は、平均すると１日何回くらいでしたか。</t>
    <rPh sb="0" eb="2">
      <t>カコ</t>
    </rPh>
    <rPh sb="4" eb="6">
      <t>ゲツカン</t>
    </rPh>
    <rPh sb="12" eb="13">
      <t>シュ</t>
    </rPh>
    <rPh sb="15" eb="17">
      <t>ショクジ</t>
    </rPh>
    <rPh sb="18" eb="20">
      <t>カイスウ</t>
    </rPh>
    <rPh sb="22" eb="24">
      <t>ヘイキン</t>
    </rPh>
    <rPh sb="28" eb="29">
      <t>ニチ</t>
    </rPh>
    <rPh sb="29" eb="31">
      <t>ナンカイ</t>
    </rPh>
    <phoneticPr fontId="2"/>
  </si>
  <si>
    <t>過去１ヵ月間の、あなたの１回の食事量は、術前を１０割とすると平均して何割くらいでしたか。</t>
    <rPh sb="0" eb="2">
      <t>カコ</t>
    </rPh>
    <rPh sb="4" eb="6">
      <t>ゲツカン</t>
    </rPh>
    <rPh sb="13" eb="14">
      <t>カイ</t>
    </rPh>
    <rPh sb="15" eb="18">
      <t>ショクジリョウ</t>
    </rPh>
    <rPh sb="20" eb="22">
      <t>ジュツゼン</t>
    </rPh>
    <rPh sb="25" eb="26">
      <t>ワリ</t>
    </rPh>
    <rPh sb="30" eb="32">
      <t>ヘイキン</t>
    </rPh>
    <rPh sb="34" eb="36">
      <t>ナンワリ</t>
    </rPh>
    <phoneticPr fontId="2"/>
  </si>
  <si>
    <t>過去１ヵ月間の、あなたの１日の全食事量の合計は、術前を１０割とすると平均して何割くらいでしたか。</t>
    <rPh sb="0" eb="2">
      <t>カコ</t>
    </rPh>
    <rPh sb="4" eb="6">
      <t>ゲツカン</t>
    </rPh>
    <rPh sb="13" eb="14">
      <t>ニチ</t>
    </rPh>
    <rPh sb="15" eb="16">
      <t>ゼン</t>
    </rPh>
    <rPh sb="16" eb="19">
      <t>ショクジリョウ</t>
    </rPh>
    <rPh sb="20" eb="22">
      <t>ゴウケイ</t>
    </rPh>
    <rPh sb="24" eb="26">
      <t>ジュツゼン</t>
    </rPh>
    <rPh sb="29" eb="30">
      <t>ワリ</t>
    </rPh>
    <rPh sb="34" eb="36">
      <t>ヘイキン</t>
    </rPh>
    <rPh sb="38" eb="40">
      <t>ナンワリ</t>
    </rPh>
    <phoneticPr fontId="2"/>
  </si>
  <si>
    <t>過去１ヵ月間に、食欲はありましたか。</t>
    <rPh sb="0" eb="2">
      <t>カコ</t>
    </rPh>
    <rPh sb="4" eb="6">
      <t>ゲツカン</t>
    </rPh>
    <rPh sb="8" eb="10">
      <t>ショクヨク</t>
    </rPh>
    <phoneticPr fontId="2"/>
  </si>
  <si>
    <t>過去１ヵ月間に、空腹感はありましたか。</t>
    <rPh sb="0" eb="2">
      <t>カコ</t>
    </rPh>
    <rPh sb="4" eb="6">
      <t>ゲツカン</t>
    </rPh>
    <rPh sb="8" eb="11">
      <t>クウフクカン</t>
    </rPh>
    <phoneticPr fontId="2"/>
  </si>
  <si>
    <t>過去１ヵ月間に、満腹感はありましたか。</t>
    <rPh sb="0" eb="2">
      <t>カコ</t>
    </rPh>
    <rPh sb="4" eb="6">
      <t>ゲツカン</t>
    </rPh>
    <rPh sb="8" eb="11">
      <t>マンプクカン</t>
    </rPh>
    <phoneticPr fontId="2"/>
  </si>
  <si>
    <t>過去１ヵ月間の、間食（軽食、おやつ）の必要性について、以下のうち当てはまる番号に○をつけてください。</t>
    <rPh sb="0" eb="2">
      <t>カコ</t>
    </rPh>
    <rPh sb="4" eb="6">
      <t>ゲツカン</t>
    </rPh>
    <rPh sb="8" eb="10">
      <t>カンショク</t>
    </rPh>
    <rPh sb="11" eb="13">
      <t>ケイショク</t>
    </rPh>
    <rPh sb="19" eb="22">
      <t>ヒツヨウセイ</t>
    </rPh>
    <rPh sb="27" eb="29">
      <t>イカ</t>
    </rPh>
    <rPh sb="32" eb="33">
      <t>ア</t>
    </rPh>
    <rPh sb="37" eb="39">
      <t>バンゴウ</t>
    </rPh>
    <phoneticPr fontId="2"/>
  </si>
  <si>
    <t>過去１ヵ月間の、あなたの生活状況について、以下のうち当てはまる番号に○をつけてください。</t>
    <rPh sb="0" eb="2">
      <t>カコ</t>
    </rPh>
    <rPh sb="4" eb="6">
      <t>ゲツカン</t>
    </rPh>
    <rPh sb="12" eb="14">
      <t>セイカツ</t>
    </rPh>
    <rPh sb="14" eb="16">
      <t>ジョウキョウ</t>
    </rPh>
    <rPh sb="21" eb="23">
      <t>イカ</t>
    </rPh>
    <rPh sb="26" eb="27">
      <t>ア</t>
    </rPh>
    <rPh sb="31" eb="33">
      <t>バンゴウ</t>
    </rPh>
    <phoneticPr fontId="2"/>
  </si>
  <si>
    <t>胃を手術したことによって過去１ヵ月間に、お腹や胸のあたりの症状が現れて不満に思うことがどのくらいありましたか？</t>
    <rPh sb="0" eb="1">
      <t>イ</t>
    </rPh>
    <rPh sb="2" eb="4">
      <t>シュジュツ</t>
    </rPh>
    <rPh sb="12" eb="14">
      <t>カコ</t>
    </rPh>
    <rPh sb="16" eb="17">
      <t>ゲツ</t>
    </rPh>
    <rPh sb="17" eb="18">
      <t>アイダ</t>
    </rPh>
    <rPh sb="21" eb="22">
      <t>ナカ</t>
    </rPh>
    <rPh sb="23" eb="24">
      <t>ムネ</t>
    </rPh>
    <rPh sb="29" eb="31">
      <t>ショウジョウ</t>
    </rPh>
    <rPh sb="32" eb="33">
      <t>アラワ</t>
    </rPh>
    <rPh sb="35" eb="37">
      <t>フマン</t>
    </rPh>
    <rPh sb="38" eb="39">
      <t>オモ</t>
    </rPh>
    <phoneticPr fontId="2"/>
  </si>
  <si>
    <t>胃を手術したことによって過去１ヵ月間に、思うように食べられずに不満に思うことがどのくらいありましたか？（思うように食べられないとは、食べたいものを、好きな量だけ、意識しない自然な早さで食べられないことをさします）</t>
    <rPh sb="0" eb="1">
      <t>イ</t>
    </rPh>
    <rPh sb="2" eb="4">
      <t>シュジュツ</t>
    </rPh>
    <rPh sb="12" eb="14">
      <t>カコ</t>
    </rPh>
    <rPh sb="16" eb="17">
      <t>ゲツ</t>
    </rPh>
    <rPh sb="17" eb="18">
      <t>アイダ</t>
    </rPh>
    <rPh sb="20" eb="21">
      <t>オモ</t>
    </rPh>
    <rPh sb="25" eb="26">
      <t>タ</t>
    </rPh>
    <rPh sb="31" eb="33">
      <t>フマン</t>
    </rPh>
    <rPh sb="34" eb="35">
      <t>オモ</t>
    </rPh>
    <rPh sb="52" eb="53">
      <t>オモ</t>
    </rPh>
    <rPh sb="57" eb="58">
      <t>タ</t>
    </rPh>
    <rPh sb="66" eb="67">
      <t>タ</t>
    </rPh>
    <rPh sb="74" eb="75">
      <t>ス</t>
    </rPh>
    <rPh sb="77" eb="78">
      <t>リョウ</t>
    </rPh>
    <rPh sb="81" eb="83">
      <t>イシキ</t>
    </rPh>
    <rPh sb="86" eb="88">
      <t>シゼン</t>
    </rPh>
    <rPh sb="89" eb="90">
      <t>ハヤ</t>
    </rPh>
    <rPh sb="92" eb="93">
      <t>タ</t>
    </rPh>
    <phoneticPr fontId="2"/>
  </si>
  <si>
    <t>胃を手術したことによって過去１ヵ月間に、仕事や家事などの日常生活が妨げられて不満に思うことがどのくらいありましたか？</t>
    <rPh sb="0" eb="1">
      <t>イ</t>
    </rPh>
    <rPh sb="2" eb="4">
      <t>シュジュツ</t>
    </rPh>
    <rPh sb="12" eb="14">
      <t>カコ</t>
    </rPh>
    <rPh sb="16" eb="17">
      <t>ゲツ</t>
    </rPh>
    <rPh sb="17" eb="18">
      <t>アイダ</t>
    </rPh>
    <rPh sb="20" eb="22">
      <t>シゴト</t>
    </rPh>
    <rPh sb="23" eb="25">
      <t>カジ</t>
    </rPh>
    <rPh sb="28" eb="30">
      <t>ニチジョウ</t>
    </rPh>
    <rPh sb="30" eb="32">
      <t>セイカツ</t>
    </rPh>
    <rPh sb="33" eb="34">
      <t>サマタ</t>
    </rPh>
    <rPh sb="38" eb="40">
      <t>フマン</t>
    </rPh>
    <rPh sb="41" eb="42">
      <t>オモ</t>
    </rPh>
    <phoneticPr fontId="2"/>
  </si>
  <si>
    <t>過去１ヵ月間のうち、食後2～3時間後に、次のような症状が現れることがありましたか？当てはまるものの番号に○をつけてください（いくつ○をつけてもけっこうです）</t>
    <rPh sb="10" eb="12">
      <t>ショクゴ</t>
    </rPh>
    <rPh sb="15" eb="17">
      <t>ジカン</t>
    </rPh>
    <rPh sb="17" eb="18">
      <t>ゴ</t>
    </rPh>
    <rPh sb="20" eb="21">
      <t>ツギ</t>
    </rPh>
    <rPh sb="25" eb="27">
      <t>ショウジョウ</t>
    </rPh>
    <rPh sb="28" eb="29">
      <t>アラワ</t>
    </rPh>
    <rPh sb="41" eb="42">
      <t>ア</t>
    </rPh>
    <rPh sb="49" eb="51">
      <t>バンゴウ</t>
    </rPh>
    <phoneticPr fontId="2"/>
  </si>
  <si>
    <t>）割くらい</t>
    <rPh sb="1" eb="2">
      <t>ワリ</t>
    </rPh>
    <phoneticPr fontId="2"/>
  </si>
  <si>
    <t>1日（</t>
    <rPh sb="1" eb="2">
      <t>ニチ</t>
    </rPh>
    <phoneticPr fontId="2"/>
  </si>
  <si>
    <t>）回くらい</t>
    <rPh sb="1" eb="2">
      <t>カイ</t>
    </rPh>
    <phoneticPr fontId="2"/>
  </si>
  <si>
    <t>）割くらい</t>
    <rPh sb="1" eb="2">
      <t>ワ</t>
    </rPh>
    <phoneticPr fontId="2"/>
  </si>
  <si>
    <t>食道逆流</t>
    <rPh sb="0" eb="4">
      <t>ショクドウギャクリュウ</t>
    </rPh>
    <phoneticPr fontId="2"/>
  </si>
  <si>
    <t>消化不良</t>
    <rPh sb="0" eb="4">
      <t>ショウカフリョウ</t>
    </rPh>
    <phoneticPr fontId="2"/>
  </si>
  <si>
    <t>下痢</t>
    <rPh sb="0" eb="2">
      <t>ゲリ</t>
    </rPh>
    <phoneticPr fontId="2"/>
  </si>
  <si>
    <t>便秘</t>
    <rPh sb="0" eb="2">
      <t>ベンピ</t>
    </rPh>
    <phoneticPr fontId="2"/>
  </si>
  <si>
    <t>ダンピング症状</t>
    <rPh sb="5" eb="7">
      <t>ショウジョウ</t>
    </rPh>
    <phoneticPr fontId="2"/>
  </si>
  <si>
    <t>後期ダンピング症状</t>
    <rPh sb="0" eb="2">
      <t>コウキ</t>
    </rPh>
    <rPh sb="7" eb="9">
      <t>ショウジョウ</t>
    </rPh>
    <phoneticPr fontId="2"/>
  </si>
  <si>
    <t>腹痛</t>
    <rPh sb="0" eb="2">
      <t>フクツウ</t>
    </rPh>
    <phoneticPr fontId="2"/>
  </si>
  <si>
    <t>胸焼け</t>
    <rPh sb="0" eb="2">
      <t>ムネヤ</t>
    </rPh>
    <phoneticPr fontId="2"/>
  </si>
  <si>
    <t>腹鳴</t>
    <rPh sb="0" eb="2">
      <t>フクメイ</t>
    </rPh>
    <phoneticPr fontId="2"/>
  </si>
  <si>
    <t>軟便</t>
    <rPh sb="0" eb="2">
      <t>ナンベン</t>
    </rPh>
    <phoneticPr fontId="2"/>
  </si>
  <si>
    <t>硬便</t>
    <rPh sb="0" eb="2">
      <t>コウベン</t>
    </rPh>
    <phoneticPr fontId="2"/>
  </si>
  <si>
    <t>残便感</t>
    <rPh sb="0" eb="3">
      <t>ザンベンカン</t>
    </rPh>
    <phoneticPr fontId="2"/>
  </si>
  <si>
    <t>質問番号</t>
    <rPh sb="0" eb="2">
      <t>シツモン</t>
    </rPh>
    <rPh sb="2" eb="4">
      <t>バンゴウ</t>
    </rPh>
    <phoneticPr fontId="2"/>
  </si>
  <si>
    <t>項目</t>
    <rPh sb="0" eb="2">
      <t>コウモク</t>
    </rPh>
    <phoneticPr fontId="2"/>
  </si>
  <si>
    <t>■集計表</t>
    <rPh sb="1" eb="3">
      <t>シュウケイ</t>
    </rPh>
    <rPh sb="3" eb="4">
      <t>ヒョウ</t>
    </rPh>
    <phoneticPr fontId="2"/>
  </si>
  <si>
    <t>domains</t>
    <phoneticPr fontId="2"/>
  </si>
  <si>
    <t>subdomains</t>
    <phoneticPr fontId="2"/>
  </si>
  <si>
    <t>Symptoms</t>
    <phoneticPr fontId="2"/>
  </si>
  <si>
    <t>GSRS</t>
    <phoneticPr fontId="2"/>
  </si>
  <si>
    <t>Symptoms</t>
    <phoneticPr fontId="2"/>
  </si>
  <si>
    <t>GSRS</t>
    <phoneticPr fontId="2"/>
  </si>
  <si>
    <t>PGSAS specific items</t>
    <phoneticPr fontId="2"/>
  </si>
  <si>
    <t>PGSAS specific items</t>
    <phoneticPr fontId="2"/>
  </si>
  <si>
    <t>Symptoms</t>
    <phoneticPr fontId="2"/>
  </si>
  <si>
    <t>PGSAS specific items</t>
    <phoneticPr fontId="2"/>
  </si>
  <si>
    <t>Symptoms</t>
    <phoneticPr fontId="2"/>
  </si>
  <si>
    <t>PGSAS specific items</t>
    <phoneticPr fontId="2"/>
  </si>
  <si>
    <t>Living status</t>
    <phoneticPr fontId="2"/>
  </si>
  <si>
    <t>Meals (amount)1</t>
    <phoneticPr fontId="2"/>
  </si>
  <si>
    <t>Living status</t>
    <phoneticPr fontId="2"/>
  </si>
  <si>
    <t>Meals (amount)1</t>
    <phoneticPr fontId="2"/>
  </si>
  <si>
    <t>Living status</t>
    <phoneticPr fontId="2"/>
  </si>
  <si>
    <t>Meals (amount)1</t>
    <phoneticPr fontId="2"/>
  </si>
  <si>
    <t>Meals (quality)</t>
    <phoneticPr fontId="2"/>
  </si>
  <si>
    <t>Meals (amount2)</t>
    <phoneticPr fontId="2"/>
  </si>
  <si>
    <t>Social activity</t>
    <phoneticPr fontId="2"/>
  </si>
  <si>
    <t xml:space="preserve">QOL
</t>
    <phoneticPr fontId="2"/>
  </si>
  <si>
    <t>Dissatisfaction</t>
    <phoneticPr fontId="2"/>
  </si>
  <si>
    <t xml:space="preserve">QOL
</t>
    <phoneticPr fontId="2"/>
  </si>
  <si>
    <t>Dissatisfaction</t>
    <phoneticPr fontId="2"/>
  </si>
  <si>
    <t>　術前の1回食事量の（</t>
    <rPh sb="1" eb="3">
      <t>ジュツゼン</t>
    </rPh>
    <rPh sb="5" eb="6">
      <t>カイ</t>
    </rPh>
    <rPh sb="6" eb="9">
      <t>ショクジリョウ</t>
    </rPh>
    <phoneticPr fontId="2"/>
  </si>
  <si>
    <t>　術前の1日の全食事量合計の（</t>
    <rPh sb="1" eb="3">
      <t>ジュツゼン</t>
    </rPh>
    <rPh sb="5" eb="6">
      <t>ニチ</t>
    </rPh>
    <rPh sb="7" eb="8">
      <t>ゼン</t>
    </rPh>
    <rPh sb="8" eb="11">
      <t>ショクジリョウ</t>
    </rPh>
    <rPh sb="11" eb="13">
      <t>ゴウケイ</t>
    </rPh>
    <phoneticPr fontId="2"/>
  </si>
  <si>
    <t>逆流</t>
    <rPh sb="0" eb="2">
      <t>ギャクリュウ</t>
    </rPh>
    <phoneticPr fontId="2"/>
  </si>
  <si>
    <t>(2)</t>
  </si>
  <si>
    <t>(3)</t>
  </si>
  <si>
    <t>(4)</t>
  </si>
  <si>
    <t>(5)</t>
  </si>
  <si>
    <t>(6)</t>
  </si>
  <si>
    <t>(7)</t>
  </si>
  <si>
    <t>■予防法の一覧</t>
    <rPh sb="1" eb="4">
      <t>ヨボウホウ</t>
    </rPh>
    <rPh sb="5" eb="7">
      <t>イチラン</t>
    </rPh>
    <phoneticPr fontId="2"/>
  </si>
  <si>
    <t>食事関連愁訴(小胃症状など)</t>
    <rPh sb="0" eb="2">
      <t>ショクジ</t>
    </rPh>
    <rPh sb="2" eb="4">
      <t>カンレン</t>
    </rPh>
    <rPh sb="4" eb="6">
      <t>シュウソ</t>
    </rPh>
    <rPh sb="7" eb="8">
      <t>ショウ</t>
    </rPh>
    <rPh sb="8" eb="9">
      <t>イ</t>
    </rPh>
    <rPh sb="9" eb="11">
      <t>ショウジョウ</t>
    </rPh>
    <phoneticPr fontId="2"/>
  </si>
  <si>
    <t>早期ダンピング(食べた物が胃から腸へ急速に流れていくことに身体がうまく適応できないために起こるさまざまな全身またはお腹の症状)</t>
    <rPh sb="0" eb="2">
      <t>ソウキ</t>
    </rPh>
    <rPh sb="8" eb="9">
      <t>タ</t>
    </rPh>
    <rPh sb="11" eb="12">
      <t>モノ</t>
    </rPh>
    <rPh sb="13" eb="14">
      <t>イ</t>
    </rPh>
    <rPh sb="16" eb="17">
      <t>チョウ</t>
    </rPh>
    <rPh sb="18" eb="20">
      <t>キュウソク</t>
    </rPh>
    <rPh sb="21" eb="22">
      <t>ナガ</t>
    </rPh>
    <rPh sb="29" eb="31">
      <t>カラダ</t>
    </rPh>
    <rPh sb="35" eb="37">
      <t>テキオウ</t>
    </rPh>
    <rPh sb="44" eb="45">
      <t>オ</t>
    </rPh>
    <rPh sb="52" eb="54">
      <t>ゼンシン</t>
    </rPh>
    <rPh sb="58" eb="59">
      <t>ナカ</t>
    </rPh>
    <rPh sb="60" eb="62">
      <t>ショウジョウ</t>
    </rPh>
    <phoneticPr fontId="2"/>
  </si>
  <si>
    <t>食事関連愁訴</t>
    <rPh sb="0" eb="2">
      <t>ショクジ</t>
    </rPh>
    <rPh sb="2" eb="4">
      <t>カンレン</t>
    </rPh>
    <rPh sb="4" eb="6">
      <t>シュウソ</t>
    </rPh>
    <phoneticPr fontId="2"/>
  </si>
  <si>
    <t>仕事状況</t>
    <rPh sb="0" eb="2">
      <t>シゴト</t>
    </rPh>
    <rPh sb="2" eb="4">
      <t>ジョウキョウ</t>
    </rPh>
    <phoneticPr fontId="2"/>
  </si>
  <si>
    <t>症状不満度</t>
    <rPh sb="0" eb="2">
      <t>ショウジョウ</t>
    </rPh>
    <rPh sb="2" eb="5">
      <t>フマンド</t>
    </rPh>
    <phoneticPr fontId="2"/>
  </si>
  <si>
    <t>食事不満度</t>
    <rPh sb="0" eb="2">
      <t>ショクジ</t>
    </rPh>
    <rPh sb="2" eb="5">
      <t>フマンド</t>
    </rPh>
    <phoneticPr fontId="2"/>
  </si>
  <si>
    <t>仕事不満度</t>
    <rPh sb="0" eb="2">
      <t>シゴト</t>
    </rPh>
    <rPh sb="2" eb="5">
      <t>フマンド</t>
    </rPh>
    <phoneticPr fontId="2"/>
  </si>
  <si>
    <t>胃痛</t>
    <rPh sb="0" eb="2">
      <t>イツウ</t>
    </rPh>
    <phoneticPr fontId="2"/>
  </si>
  <si>
    <t>胃酸逆流</t>
    <rPh sb="0" eb="2">
      <t>イサン</t>
    </rPh>
    <rPh sb="2" eb="4">
      <t>ギャクリュウ</t>
    </rPh>
    <phoneticPr fontId="2"/>
  </si>
  <si>
    <t>空腹時胃痛</t>
    <rPh sb="0" eb="3">
      <t>クウフクジ</t>
    </rPh>
    <rPh sb="3" eb="5">
      <t>イツウ</t>
    </rPh>
    <phoneticPr fontId="2"/>
  </si>
  <si>
    <t>吐き気</t>
    <rPh sb="0" eb="1">
      <t>ハ</t>
    </rPh>
    <rPh sb="2" eb="3">
      <t>ケ</t>
    </rPh>
    <phoneticPr fontId="2"/>
  </si>
  <si>
    <t>胃部膨満感</t>
    <rPh sb="0" eb="1">
      <t>イ</t>
    </rPh>
    <rPh sb="1" eb="2">
      <t>ブ</t>
    </rPh>
    <rPh sb="2" eb="3">
      <t>フク</t>
    </rPh>
    <rPh sb="3" eb="4">
      <t>マン</t>
    </rPh>
    <rPh sb="4" eb="5">
      <t>カン</t>
    </rPh>
    <phoneticPr fontId="2"/>
  </si>
  <si>
    <t>急な便意</t>
    <rPh sb="0" eb="1">
      <t>キュウ</t>
    </rPh>
    <rPh sb="2" eb="4">
      <t>ベンイ</t>
    </rPh>
    <phoneticPr fontId="2"/>
  </si>
  <si>
    <t>にがい逆流</t>
    <rPh sb="3" eb="5">
      <t>ギャクリュウ</t>
    </rPh>
    <phoneticPr fontId="2"/>
  </si>
  <si>
    <t>つかえ感</t>
    <rPh sb="3" eb="4">
      <t>カン</t>
    </rPh>
    <phoneticPr fontId="2"/>
  </si>
  <si>
    <t>もたれ感</t>
    <rPh sb="3" eb="4">
      <t>カン</t>
    </rPh>
    <phoneticPr fontId="2"/>
  </si>
  <si>
    <t>早期飽満度</t>
    <rPh sb="0" eb="2">
      <t>ソウキ</t>
    </rPh>
    <rPh sb="2" eb="4">
      <t>ホウマン</t>
    </rPh>
    <rPh sb="4" eb="5">
      <t>ド</t>
    </rPh>
    <phoneticPr fontId="2"/>
  </si>
  <si>
    <t>下腹部痛</t>
    <rPh sb="0" eb="3">
      <t>カフクブ</t>
    </rPh>
    <rPh sb="3" eb="4">
      <t>イタ</t>
    </rPh>
    <phoneticPr fontId="2"/>
  </si>
  <si>
    <t>早期ダンピング
全身症状</t>
    <rPh sb="0" eb="2">
      <t>ソウキ</t>
    </rPh>
    <rPh sb="8" eb="10">
      <t>ゼンシン</t>
    </rPh>
    <rPh sb="10" eb="12">
      <t>ショウジョウ</t>
    </rPh>
    <phoneticPr fontId="2"/>
  </si>
  <si>
    <t>早期ダンピング
腹部症状</t>
    <rPh sb="0" eb="2">
      <t>ソウキ</t>
    </rPh>
    <rPh sb="8" eb="10">
      <t>フクブ</t>
    </rPh>
    <rPh sb="10" eb="12">
      <t>ショウジョウ</t>
    </rPh>
    <phoneticPr fontId="2"/>
  </si>
  <si>
    <t>さん の胃術後障害</t>
    <rPh sb="4" eb="5">
      <t>イ</t>
    </rPh>
    <rPh sb="5" eb="9">
      <t>ジュツゴショウガイ</t>
    </rPh>
    <phoneticPr fontId="2"/>
  </si>
  <si>
    <t>生年月日</t>
    <rPh sb="0" eb="2">
      <t>セイネン</t>
    </rPh>
    <rPh sb="2" eb="4">
      <t>ガッピ</t>
    </rPh>
    <phoneticPr fontId="2"/>
  </si>
  <si>
    <t>質問日</t>
    <rPh sb="0" eb="2">
      <t>シツモン</t>
    </rPh>
    <rPh sb="2" eb="3">
      <t>ビ</t>
    </rPh>
    <phoneticPr fontId="2"/>
  </si>
  <si>
    <t>手術日</t>
    <rPh sb="0" eb="2">
      <t>シュジュツ</t>
    </rPh>
    <rPh sb="2" eb="3">
      <t>ビ</t>
    </rPh>
    <phoneticPr fontId="2"/>
  </si>
  <si>
    <t>体重(術前)</t>
    <rPh sb="0" eb="2">
      <t>タイジュウ</t>
    </rPh>
    <rPh sb="3" eb="5">
      <t>ジュツゼン</t>
    </rPh>
    <phoneticPr fontId="2"/>
  </si>
  <si>
    <t>体重(術後1年)</t>
    <rPh sb="0" eb="2">
      <t>タイジュウ</t>
    </rPh>
    <rPh sb="3" eb="5">
      <t>ジュツゴ</t>
    </rPh>
    <rPh sb="6" eb="7">
      <t>ネン</t>
    </rPh>
    <phoneticPr fontId="2"/>
  </si>
  <si>
    <t>性別</t>
    <rPh sb="0" eb="2">
      <t>セイベツ</t>
    </rPh>
    <phoneticPr fontId="2"/>
  </si>
  <si>
    <t>お名前</t>
    <rPh sb="1" eb="3">
      <t>ナマエ</t>
    </rPh>
    <phoneticPr fontId="2"/>
  </si>
  <si>
    <t>検査日</t>
    <rPh sb="0" eb="3">
      <t>ケンサビ</t>
    </rPh>
    <phoneticPr fontId="2"/>
  </si>
  <si>
    <t>・残胃の大きさ</t>
    <rPh sb="1" eb="3">
      <t>ザンイ</t>
    </rPh>
    <rPh sb="4" eb="5">
      <t>オオ</t>
    </rPh>
    <phoneticPr fontId="2"/>
  </si>
  <si>
    <t>◆手術情報</t>
    <rPh sb="1" eb="3">
      <t>シュジュツ</t>
    </rPh>
    <rPh sb="3" eb="5">
      <t>ジョウホウ</t>
    </rPh>
    <phoneticPr fontId="2"/>
  </si>
  <si>
    <r>
      <t>)</t>
    </r>
    <r>
      <rPr>
        <sz val="11"/>
        <color indexed="8"/>
        <rFont val="ＭＳ Ｐゴシック"/>
        <family val="3"/>
        <charset val="128"/>
      </rPr>
      <t>k</t>
    </r>
    <r>
      <rPr>
        <sz val="11"/>
        <color theme="1"/>
        <rFont val="ＭＳ Ｐゴシック"/>
        <family val="3"/>
        <charset val="128"/>
        <scheme val="minor"/>
      </rPr>
      <t>g</t>
    </r>
    <phoneticPr fontId="2"/>
  </si>
  <si>
    <t>今日の体重　　(</t>
    <rPh sb="0" eb="2">
      <t>キョウ</t>
    </rPh>
    <rPh sb="3" eb="5">
      <t>タイジュウ</t>
    </rPh>
    <phoneticPr fontId="2"/>
  </si>
  <si>
    <t>体重比の変化</t>
    <rPh sb="0" eb="2">
      <t>タイジュウ</t>
    </rPh>
    <rPh sb="2" eb="3">
      <t>ヒ</t>
    </rPh>
    <rPh sb="4" eb="6">
      <t>ヘンカ</t>
    </rPh>
    <phoneticPr fontId="2"/>
  </si>
  <si>
    <t>氏</t>
    <rPh sb="0" eb="1">
      <t>シ</t>
    </rPh>
    <phoneticPr fontId="2"/>
  </si>
  <si>
    <t>名</t>
    <rPh sb="0" eb="1">
      <t>メイ</t>
    </rPh>
    <phoneticPr fontId="2"/>
  </si>
  <si>
    <t>・一度に食べる量を減らし、少しずつ何回かに分けて食べましょう。
・食後は1-2時間くらい上半身を起こしてすぐ横にならないようにしましょう。
・就寝時には上半身を20°くらい高く傾けましょう。
・脂肪の多い食べものは控えましょう。
・夕食は早めの時間に軽めに食べるようにし、就寝前の2時間は食事を控えましょう。</t>
    <rPh sb="1" eb="3">
      <t>イチド</t>
    </rPh>
    <rPh sb="4" eb="5">
      <t>タ</t>
    </rPh>
    <rPh sb="7" eb="8">
      <t>リョウ</t>
    </rPh>
    <rPh sb="9" eb="10">
      <t>ヘ</t>
    </rPh>
    <rPh sb="13" eb="14">
      <t>スコ</t>
    </rPh>
    <rPh sb="17" eb="19">
      <t>ナンカイ</t>
    </rPh>
    <rPh sb="21" eb="22">
      <t>ワ</t>
    </rPh>
    <rPh sb="24" eb="25">
      <t>タ</t>
    </rPh>
    <phoneticPr fontId="2"/>
  </si>
  <si>
    <t>・食べ過ぎないようにしましょう。
・よくかんで食べましょう。
・ゆっくりと少しずつ食べましょう。
・アルコールを控えましょう。
・腹巻などでお腹を温めるようにしましょう。</t>
    <rPh sb="1" eb="2">
      <t>タ</t>
    </rPh>
    <rPh sb="3" eb="4">
      <t>ス</t>
    </rPh>
    <phoneticPr fontId="2"/>
  </si>
  <si>
    <t>・1回の食事量を減らし、食事の回数を増やしましょう。
・時間をかけてゆっくりと、よくかんで(一口30回程度)食べましょう。
・調理法で柔らかくすることを心がけ、食材は小さめに切りましょう。
・食事と一緒に適度に水分も摂りましょう。
・食後しばらくの間(1-2時間程度)は横にならず、上半身を起こしているようにしましょう。</t>
    <rPh sb="2" eb="3">
      <t>カイ</t>
    </rPh>
    <rPh sb="4" eb="6">
      <t>ショクジ</t>
    </rPh>
    <rPh sb="6" eb="7">
      <t>リョウ</t>
    </rPh>
    <rPh sb="8" eb="9">
      <t>ヘ</t>
    </rPh>
    <rPh sb="12" eb="14">
      <t>ショクジ</t>
    </rPh>
    <rPh sb="15" eb="17">
      <t>カイスウ</t>
    </rPh>
    <rPh sb="18" eb="19">
      <t>フ</t>
    </rPh>
    <phoneticPr fontId="2"/>
  </si>
  <si>
    <t>・よくかんでゆっくり食べましょう。
・すする食べ方は空気をたくさん飲み込むのでしないようにしましょう。
・食べ過ぎ・飲み過ぎに注意しましょう。
・乳酸菌やビフィズス菌の入った食品を摂るようにしましょう。
・刺激の強い食品や脂肪の多い食品の摂りすぎに注意しましょう。
・アルコールや炭酸飲料の飲み過ぎに注意しましょう。
・食後30分は、ゆっくりと休む習慣をつけましょう。
・胃の殺菌力が衰えていることがあるので、食材は新鮮なものを選びましょう。</t>
    <rPh sb="10" eb="11">
      <t>タ</t>
    </rPh>
    <phoneticPr fontId="2"/>
  </si>
  <si>
    <t>・原因となる食物や飲料を避け、消化のよいものを摂りましょう。
・生ものは新鮮なものを摂りましょう。
・ゆっくり食べましょう。
・1回の食事量を減らし、食事の回数を増やしましょう。
・腸内の環境をととのえる食品(乳酸菌やビフィズス菌などの入ったヨーグルト、オリゴ糖)を摂りましょう。</t>
    <rPh sb="1" eb="3">
      <t>ゲンイン</t>
    </rPh>
    <rPh sb="6" eb="7">
      <t>タ</t>
    </rPh>
    <rPh sb="7" eb="8">
      <t>モノ</t>
    </rPh>
    <rPh sb="9" eb="11">
      <t>インリョウ</t>
    </rPh>
    <rPh sb="12" eb="13">
      <t>サ</t>
    </rPh>
    <rPh sb="15" eb="17">
      <t>ショウカ</t>
    </rPh>
    <rPh sb="23" eb="24">
      <t>ト</t>
    </rPh>
    <phoneticPr fontId="2"/>
  </si>
  <si>
    <t>・水分量を十分に摂りましょう。
・よくかんで食物線維を適量摂るようにしましょう。(ただし固い食物線維の摂りすぎは腸閉塞の原因になることがあるので注意)
・適度な運動をしましょう。
・食事時間を規則正しくしましょう。
・便意をがまんせずトイレにゆく習慣をつけましょう。</t>
    <rPh sb="1" eb="4">
      <t>スイブンリョウ</t>
    </rPh>
    <rPh sb="5" eb="7">
      <t>ジュウブン</t>
    </rPh>
    <rPh sb="8" eb="9">
      <t>ト</t>
    </rPh>
    <phoneticPr fontId="2"/>
  </si>
  <si>
    <t>幽門保存胃切除</t>
    <rPh sb="0" eb="2">
      <t>ユウモン</t>
    </rPh>
    <rPh sb="2" eb="4">
      <t>ホゾン</t>
    </rPh>
    <rPh sb="4" eb="7">
      <t>イセツジョ</t>
    </rPh>
    <phoneticPr fontId="2"/>
  </si>
  <si>
    <t>噴門側胃切除</t>
    <rPh sb="0" eb="2">
      <t>フンモン</t>
    </rPh>
    <rPh sb="2" eb="3">
      <t>ガワ</t>
    </rPh>
    <rPh sb="3" eb="6">
      <t>イセツジョ</t>
    </rPh>
    <phoneticPr fontId="2"/>
  </si>
  <si>
    <t>部分切除</t>
    <rPh sb="0" eb="4">
      <t>ブブンセツジョ</t>
    </rPh>
    <phoneticPr fontId="2"/>
  </si>
  <si>
    <t>胃全摘</t>
    <rPh sb="0" eb="3">
      <t>イゼンテキ</t>
    </rPh>
    <phoneticPr fontId="2"/>
  </si>
  <si>
    <t>身長</t>
    <rPh sb="0" eb="2">
      <t>シンチョウ</t>
    </rPh>
    <phoneticPr fontId="2"/>
  </si>
  <si>
    <t>体重(現在)</t>
    <rPh sb="0" eb="2">
      <t>タイジュウ</t>
    </rPh>
    <rPh sb="3" eb="5">
      <t>ゲンザイ</t>
    </rPh>
    <phoneticPr fontId="2"/>
  </si>
  <si>
    <t>術後経過月数</t>
    <rPh sb="0" eb="4">
      <t>ジュツゴケイカ</t>
    </rPh>
    <rPh sb="4" eb="6">
      <t>ツキスウ</t>
    </rPh>
    <phoneticPr fontId="2"/>
  </si>
  <si>
    <t>ヶ月</t>
    <rPh sb="1" eb="2">
      <t>ゲツ</t>
    </rPh>
    <phoneticPr fontId="2"/>
  </si>
  <si>
    <t>病院名</t>
    <rPh sb="0" eb="2">
      <t>ビョウイン</t>
    </rPh>
    <rPh sb="2" eb="3">
      <t>メイ</t>
    </rPh>
    <phoneticPr fontId="2"/>
  </si>
  <si>
    <t>cm</t>
    <phoneticPr fontId="2"/>
  </si>
  <si>
    <t>◆患者基本情報</t>
    <rPh sb="1" eb="3">
      <t>カンジャ</t>
    </rPh>
    <rPh sb="3" eb="5">
      <t>キホン</t>
    </rPh>
    <rPh sb="5" eb="7">
      <t>ジョウホウ</t>
    </rPh>
    <phoneticPr fontId="2"/>
  </si>
  <si>
    <t>切除法選択肢</t>
    <rPh sb="0" eb="3">
      <t>セツジョホウ</t>
    </rPh>
    <rPh sb="3" eb="6">
      <t>センタクシ</t>
    </rPh>
    <phoneticPr fontId="2"/>
  </si>
  <si>
    <t>再建法選択肢</t>
    <rPh sb="0" eb="3">
      <t>サイケンホウ</t>
    </rPh>
    <rPh sb="3" eb="6">
      <t>センタクシ</t>
    </rPh>
    <phoneticPr fontId="2"/>
  </si>
  <si>
    <t>B-II</t>
  </si>
  <si>
    <t>J-pouch</t>
  </si>
  <si>
    <t>ダブルトラクト</t>
  </si>
  <si>
    <t>郭清範囲選択肢</t>
    <rPh sb="0" eb="2">
      <t>カクセイ</t>
    </rPh>
    <rPh sb="2" eb="4">
      <t>ハンイ</t>
    </rPh>
    <rPh sb="4" eb="7">
      <t>センタクシ</t>
    </rPh>
    <phoneticPr fontId="2"/>
  </si>
  <si>
    <t>他臓器切除</t>
    <rPh sb="0" eb="1">
      <t>ホカ</t>
    </rPh>
    <rPh sb="1" eb="3">
      <t>ゾウキ</t>
    </rPh>
    <rPh sb="3" eb="5">
      <t>セツジョ</t>
    </rPh>
    <phoneticPr fontId="2"/>
  </si>
  <si>
    <t>ID</t>
    <phoneticPr fontId="2"/>
  </si>
  <si>
    <t>横浜市立市民病院</t>
    <rPh sb="0" eb="2">
      <t>ヨコハマ</t>
    </rPh>
    <rPh sb="2" eb="4">
      <t>シリツ</t>
    </rPh>
    <rPh sb="4" eb="8">
      <t>シミンビョウイン</t>
    </rPh>
    <phoneticPr fontId="2"/>
  </si>
  <si>
    <t>BMI(術前)</t>
  </si>
  <si>
    <t>BMI(術後1年)</t>
    <rPh sb="4" eb="6">
      <t>ジュツゴ</t>
    </rPh>
    <rPh sb="7" eb="8">
      <t>ネン</t>
    </rPh>
    <phoneticPr fontId="2"/>
  </si>
  <si>
    <t>BMI(現在)</t>
    <rPh sb="4" eb="6">
      <t>ゲンザイ</t>
    </rPh>
    <phoneticPr fontId="2"/>
  </si>
  <si>
    <t>切除法</t>
    <rPh sb="0" eb="3">
      <t>セツジョホウ</t>
    </rPh>
    <phoneticPr fontId="2"/>
  </si>
  <si>
    <t>アプローチ</t>
  </si>
  <si>
    <t>アプローチ</t>
    <phoneticPr fontId="2"/>
  </si>
  <si>
    <t>再建法</t>
    <rPh sb="0" eb="3">
      <t>サイケンホウ</t>
    </rPh>
    <phoneticPr fontId="2"/>
  </si>
  <si>
    <t>郭清範囲</t>
    <rPh sb="0" eb="2">
      <t>カクセイ</t>
    </rPh>
    <rPh sb="2" eb="4">
      <t>ハンイ</t>
    </rPh>
    <phoneticPr fontId="2"/>
  </si>
  <si>
    <t>再建経路</t>
    <rPh sb="0" eb="2">
      <t>サイケン</t>
    </rPh>
    <rPh sb="2" eb="4">
      <t>ケイロ</t>
    </rPh>
    <phoneticPr fontId="2"/>
  </si>
  <si>
    <t>残胃の大きさ</t>
    <rPh sb="0" eb="2">
      <t>ザンイ</t>
    </rPh>
    <rPh sb="3" eb="4">
      <t>オオ</t>
    </rPh>
    <phoneticPr fontId="2"/>
  </si>
  <si>
    <t>腹腔枝温存</t>
    <rPh sb="0" eb="3">
      <t>フククウシ</t>
    </rPh>
    <rPh sb="3" eb="5">
      <t>オンゾン</t>
    </rPh>
    <phoneticPr fontId="2"/>
  </si>
  <si>
    <t>幽門枝温存</t>
    <rPh sb="0" eb="3">
      <t>ユウモンシ</t>
    </rPh>
    <rPh sb="3" eb="5">
      <t>オンゾン</t>
    </rPh>
    <phoneticPr fontId="2"/>
  </si>
  <si>
    <t>肝枝温存</t>
    <rPh sb="0" eb="1">
      <t>キモ</t>
    </rPh>
    <rPh sb="1" eb="2">
      <t>エダ</t>
    </rPh>
    <rPh sb="2" eb="4">
      <t>オンゾン</t>
    </rPh>
    <phoneticPr fontId="2"/>
  </si>
  <si>
    <t>吻合手技</t>
    <rPh sb="0" eb="2">
      <t>フンゴウ</t>
    </rPh>
    <rPh sb="2" eb="4">
      <t>シュギ</t>
    </rPh>
    <phoneticPr fontId="2"/>
  </si>
  <si>
    <t>付加手技の有無</t>
    <rPh sb="0" eb="2">
      <t>フカ</t>
    </rPh>
    <rPh sb="2" eb="4">
      <t>シュギ</t>
    </rPh>
    <rPh sb="5" eb="7">
      <t>ウム</t>
    </rPh>
    <phoneticPr fontId="2"/>
  </si>
  <si>
    <t>Roux-en-Y脚長</t>
    <rPh sb="9" eb="11">
      <t>キャクチョウ</t>
    </rPh>
    <phoneticPr fontId="2"/>
  </si>
  <si>
    <t>・1回の食事の量を減らし、食事の回数を増やすようにします。
・食事中の水分量は少な目にします。流し込むような食べ方はやめましょう。
・よくかんでゆっくり(20-30分以上)時間をかけて食べるようにします。</t>
    <rPh sb="2" eb="3">
      <t>カイ</t>
    </rPh>
    <rPh sb="4" eb="6">
      <t>ショクジ</t>
    </rPh>
    <rPh sb="7" eb="8">
      <t>リョウ</t>
    </rPh>
    <rPh sb="9" eb="10">
      <t>ヘ</t>
    </rPh>
    <rPh sb="13" eb="15">
      <t>ショクジ</t>
    </rPh>
    <rPh sb="16" eb="18">
      <t>カイスウ</t>
    </rPh>
    <rPh sb="19" eb="20">
      <t>フ</t>
    </rPh>
    <phoneticPr fontId="2"/>
  </si>
  <si>
    <t>◆食道逆流について</t>
    <phoneticPr fontId="2"/>
  </si>
  <si>
    <t>◆腹痛について</t>
    <phoneticPr fontId="2"/>
  </si>
  <si>
    <t>◆食事関連愁訴について</t>
    <phoneticPr fontId="2"/>
  </si>
  <si>
    <t>◆下痢について</t>
    <phoneticPr fontId="2"/>
  </si>
  <si>
    <t>◆消化不良について</t>
    <phoneticPr fontId="2"/>
  </si>
  <si>
    <t>げっぷ</t>
    <phoneticPr fontId="2"/>
  </si>
  <si>
    <t>おなら</t>
    <phoneticPr fontId="2"/>
  </si>
  <si>
    <t>(1)</t>
    <phoneticPr fontId="2"/>
  </si>
  <si>
    <t>分節胃切除</t>
    <rPh sb="0" eb="2">
      <t>ブンセツ</t>
    </rPh>
    <rPh sb="2" eb="5">
      <t>イセツジョ</t>
    </rPh>
    <phoneticPr fontId="2"/>
  </si>
  <si>
    <t>その他</t>
    <rPh sb="2" eb="3">
      <t>タ</t>
    </rPh>
    <phoneticPr fontId="2"/>
  </si>
  <si>
    <t>データバージョン</t>
    <phoneticPr fontId="2"/>
  </si>
  <si>
    <t>◆便秘について</t>
    <phoneticPr fontId="2"/>
  </si>
  <si>
    <t>◆ダンピング症状について</t>
    <phoneticPr fontId="2"/>
  </si>
  <si>
    <t>◆その他 メモ</t>
    <rPh sb="3" eb="4">
      <t>タ</t>
    </rPh>
    <phoneticPr fontId="2"/>
  </si>
  <si>
    <t>※ ダンピング症状とは・・・食べた物が胃から腸へ急速に流れていくことに身体がうまく適応できないために起こる、さまざまな全身またはお腹の症状</t>
    <phoneticPr fontId="2"/>
  </si>
  <si>
    <t>ID</t>
  </si>
  <si>
    <t>手術日</t>
    <rPh sb="0" eb="2">
      <t>シュジュツ</t>
    </rPh>
    <rPh sb="2" eb="3">
      <t>ビ</t>
    </rPh>
    <phoneticPr fontId="2"/>
  </si>
  <si>
    <t>各質問の答えを入力します。</t>
    <rPh sb="0" eb="3">
      <t>カクシツモン</t>
    </rPh>
    <rPh sb="4" eb="5">
      <t>コタ</t>
    </rPh>
    <rPh sb="7" eb="9">
      <t>ニュウリョク</t>
    </rPh>
    <phoneticPr fontId="2"/>
  </si>
  <si>
    <t>必要に応じて印刷します。</t>
    <rPh sb="0" eb="2">
      <t>ヒツヨウ</t>
    </rPh>
    <rPh sb="3" eb="4">
      <t>オウ</t>
    </rPh>
    <rPh sb="6" eb="8">
      <t>インサツ</t>
    </rPh>
    <phoneticPr fontId="2"/>
  </si>
  <si>
    <t>[患者基本情報]シート、[質問票]シート　の内容が、1行に表示されています。</t>
    <rPh sb="1" eb="3">
      <t>カンジャ</t>
    </rPh>
    <rPh sb="3" eb="5">
      <t>キホン</t>
    </rPh>
    <rPh sb="5" eb="7">
      <t>ジョウホウ</t>
    </rPh>
    <rPh sb="13" eb="16">
      <t>シツモンヒョウ</t>
    </rPh>
    <rPh sb="22" eb="24">
      <t>ナイヨウ</t>
    </rPh>
    <rPh sb="27" eb="28">
      <t>ギョウ</t>
    </rPh>
    <rPh sb="29" eb="31">
      <t>ヒョウジ</t>
    </rPh>
    <phoneticPr fontId="2"/>
  </si>
  <si>
    <t>データの値のみ貼り付けをしてください。</t>
    <rPh sb="4" eb="5">
      <t>アタイ</t>
    </rPh>
    <rPh sb="7" eb="8">
      <t>ハ</t>
    </rPh>
    <rPh sb="9" eb="10">
      <t>ツ</t>
    </rPh>
    <phoneticPr fontId="2"/>
  </si>
  <si>
    <t>※やり方</t>
    <rPh sb="3" eb="4">
      <t>カタ</t>
    </rPh>
    <phoneticPr fontId="2"/>
  </si>
  <si>
    <t>[集計用データ]シートの2行目をコピーします。</t>
    <rPh sb="1" eb="3">
      <t>シュウケイ</t>
    </rPh>
    <rPh sb="3" eb="4">
      <t>ヨウ</t>
    </rPh>
    <rPh sb="13" eb="15">
      <t>ギョウメ</t>
    </rPh>
    <phoneticPr fontId="2"/>
  </si>
  <si>
    <t>そのセルの上で右クリック(またはメニューの[編集]をクリック)し、</t>
  </si>
  <si>
    <t>貼り付けたい場所(他のExcelシートなど)のセルを表示します。</t>
    <rPh sb="0" eb="1">
      <t>ハ</t>
    </rPh>
    <rPh sb="2" eb="3">
      <t>ツ</t>
    </rPh>
    <rPh sb="6" eb="8">
      <t>バショ</t>
    </rPh>
    <rPh sb="9" eb="10">
      <t>ホカ</t>
    </rPh>
    <rPh sb="26" eb="28">
      <t>ヒョウジ</t>
    </rPh>
    <phoneticPr fontId="2"/>
  </si>
  <si>
    <t>「形式を選択して貼り付け」を選びます。</t>
    <rPh sb="1" eb="3">
      <t>ケイシキ</t>
    </rPh>
    <rPh sb="4" eb="6">
      <t>センタク</t>
    </rPh>
    <rPh sb="8" eb="9">
      <t>ハ</t>
    </rPh>
    <rPh sb="10" eb="11">
      <t>ツ</t>
    </rPh>
    <rPh sb="14" eb="15">
      <t>エラ</t>
    </rPh>
    <phoneticPr fontId="2"/>
  </si>
  <si>
    <t>貼り付け：値、演算：しない　を選択し、OKボタンをクリックします。</t>
    <rPh sb="0" eb="1">
      <t>ハ</t>
    </rPh>
    <rPh sb="2" eb="3">
      <t>ツ</t>
    </rPh>
    <rPh sb="5" eb="6">
      <t>アタイ</t>
    </rPh>
    <rPh sb="7" eb="9">
      <t>エンザン</t>
    </rPh>
    <rPh sb="15" eb="17">
      <t>センタク</t>
    </rPh>
    <phoneticPr fontId="2"/>
  </si>
  <si>
    <t>胃外科・術後障害研究会</t>
    <rPh sb="0" eb="3">
      <t>イゲカ</t>
    </rPh>
    <rPh sb="4" eb="8">
      <t>ジュツゴショウガイ</t>
    </rPh>
    <rPh sb="8" eb="11">
      <t>ケンキュウカイ</t>
    </rPh>
    <phoneticPr fontId="2"/>
  </si>
  <si>
    <t>胃切除術後の患者さんの症状・生活状況を把握するために、</t>
    <rPh sb="0" eb="4">
      <t>イセツジョジュツ</t>
    </rPh>
    <rPh sb="4" eb="5">
      <t>ゴ</t>
    </rPh>
    <rPh sb="6" eb="8">
      <t>カンジャ</t>
    </rPh>
    <rPh sb="11" eb="13">
      <t>ショウジョウ</t>
    </rPh>
    <rPh sb="14" eb="16">
      <t>セイカツ</t>
    </rPh>
    <rPh sb="16" eb="18">
      <t>ジョウキョウ</t>
    </rPh>
    <rPh sb="19" eb="21">
      <t>ハアク</t>
    </rPh>
    <phoneticPr fontId="2"/>
  </si>
  <si>
    <t>「胃癌術後評価を考える」ワーキンググループ</t>
    <rPh sb="1" eb="3">
      <t>イガン</t>
    </rPh>
    <rPh sb="3" eb="5">
      <t>ジュツゴ</t>
    </rPh>
    <rPh sb="5" eb="7">
      <t>ヒョウカ</t>
    </rPh>
    <rPh sb="8" eb="9">
      <t>カンガ</t>
    </rPh>
    <phoneticPr fontId="2"/>
  </si>
  <si>
    <t>PGS対応システム構築プロジェクト</t>
    <rPh sb="3" eb="5">
      <t>タイオウ</t>
    </rPh>
    <rPh sb="9" eb="11">
      <t>コウチク</t>
    </rPh>
    <phoneticPr fontId="2"/>
  </si>
  <si>
    <t>氏名</t>
    <rPh sb="0" eb="2">
      <t>シメイ</t>
    </rPh>
    <phoneticPr fontId="2"/>
  </si>
  <si>
    <t>術式別平均得点</t>
    <rPh sb="0" eb="2">
      <t>ジュツシキ</t>
    </rPh>
    <rPh sb="2" eb="3">
      <t>ベツ</t>
    </rPh>
    <rPh sb="3" eb="5">
      <t>ヘイキン</t>
    </rPh>
    <rPh sb="5" eb="7">
      <t>トクテン</t>
    </rPh>
    <phoneticPr fontId="2"/>
  </si>
  <si>
    <t>該当する質問番号</t>
    <rPh sb="0" eb="2">
      <t>ガイトウ</t>
    </rPh>
    <rPh sb="4" eb="6">
      <t>シツモン</t>
    </rPh>
    <rPh sb="6" eb="8">
      <t>バンゴウ</t>
    </rPh>
    <phoneticPr fontId="2"/>
  </si>
  <si>
    <t>2,3,5,16</t>
    <phoneticPr fontId="2"/>
  </si>
  <si>
    <t>1,4,20</t>
    <phoneticPr fontId="2"/>
  </si>
  <si>
    <t>17,18,19</t>
    <phoneticPr fontId="2"/>
  </si>
  <si>
    <t>6,7,8,9</t>
    <phoneticPr fontId="2"/>
  </si>
  <si>
    <t>11,12,14</t>
    <phoneticPr fontId="2"/>
  </si>
  <si>
    <t>10,13,15</t>
    <phoneticPr fontId="2"/>
  </si>
  <si>
    <t>22,23,25</t>
    <phoneticPr fontId="2"/>
  </si>
  <si>
    <t>胃切除後障害の程度：PGSAS SS(PGSAS下位尺度)</t>
    <rPh sb="0" eb="6">
      <t>イセツジョゴショウガイ</t>
    </rPh>
    <rPh sb="7" eb="9">
      <t>テイド</t>
    </rPh>
    <rPh sb="24" eb="26">
      <t>カイ</t>
    </rPh>
    <rPh sb="26" eb="28">
      <t>シャクド</t>
    </rPh>
    <phoneticPr fontId="2"/>
  </si>
  <si>
    <t>グラフ2：生活満足度</t>
    <rPh sb="5" eb="7">
      <t>セイカツ</t>
    </rPh>
    <rPh sb="7" eb="10">
      <t>マンゾクド</t>
    </rPh>
    <phoneticPr fontId="2"/>
  </si>
  <si>
    <t>GSRS症状項目：GSRS SS</t>
    <rPh sb="4" eb="6">
      <t>ショウジョウ</t>
    </rPh>
    <rPh sb="6" eb="8">
      <t>コウモク</t>
    </rPh>
    <phoneticPr fontId="2"/>
  </si>
  <si>
    <t>PGSAS症状項目：PGSAS specific</t>
    <rPh sb="5" eb="7">
      <t>ショウジョウ</t>
    </rPh>
    <rPh sb="7" eb="9">
      <t>コウモク</t>
    </rPh>
    <phoneticPr fontId="2"/>
  </si>
  <si>
    <t>げっぷ</t>
  </si>
  <si>
    <t>おなら</t>
  </si>
  <si>
    <t>GSRS症状項目</t>
    <rPh sb="4" eb="6">
      <t>ショウジョウ</t>
    </rPh>
    <rPh sb="6" eb="8">
      <t>コウモク</t>
    </rPh>
    <phoneticPr fontId="2"/>
  </si>
  <si>
    <t>PGSAS症状項目</t>
    <rPh sb="5" eb="7">
      <t>ショウジョウ</t>
    </rPh>
    <rPh sb="7" eb="9">
      <t>コウモク</t>
    </rPh>
    <phoneticPr fontId="2"/>
  </si>
  <si>
    <t>胃切除後障害の程度</t>
    <rPh sb="0" eb="6">
      <t>イセツジョゴショウガイ</t>
    </rPh>
    <rPh sb="7" eb="9">
      <t>テイド</t>
    </rPh>
    <phoneticPr fontId="2"/>
  </si>
  <si>
    <t>表示されるようになっています。</t>
    <rPh sb="0" eb="2">
      <t>ヒョウジ</t>
    </rPh>
    <phoneticPr fontId="2"/>
  </si>
  <si>
    <t>各コメントは、点数が3点以上の場合に</t>
    <rPh sb="0" eb="1">
      <t>カク</t>
    </rPh>
    <rPh sb="7" eb="9">
      <t>テンスウ</t>
    </rPh>
    <rPh sb="11" eb="12">
      <t>テン</t>
    </rPh>
    <rPh sb="12" eb="14">
      <t>イジョウ</t>
    </rPh>
    <rPh sb="15" eb="17">
      <t>バアイ</t>
    </rPh>
    <phoneticPr fontId="2"/>
  </si>
  <si>
    <t>あなたの得点</t>
    <rPh sb="4" eb="6">
      <t>トクテン</t>
    </rPh>
    <phoneticPr fontId="2"/>
  </si>
  <si>
    <t>術前と術後1年目の体重を比較↑</t>
    <rPh sb="0" eb="2">
      <t>ジュツゼン</t>
    </rPh>
    <rPh sb="3" eb="5">
      <t>ジュツゴ</t>
    </rPh>
    <rPh sb="6" eb="8">
      <t>ネンメ</t>
    </rPh>
    <rPh sb="9" eb="11">
      <t>タイジュウ</t>
    </rPh>
    <rPh sb="12" eb="14">
      <t>ヒカク</t>
    </rPh>
    <phoneticPr fontId="2"/>
  </si>
  <si>
    <t>↑術前と現在の体重を比較</t>
    <rPh sb="1" eb="3">
      <t>ジュツゼン</t>
    </rPh>
    <rPh sb="4" eb="6">
      <t>ゲンザイ</t>
    </rPh>
    <rPh sb="7" eb="9">
      <t>タイジュウ</t>
    </rPh>
    <rPh sb="10" eb="12">
      <t>ヒカク</t>
    </rPh>
    <phoneticPr fontId="2"/>
  </si>
  <si>
    <t>■胃切除後障害に関する質問票</t>
    <rPh sb="1" eb="7">
      <t>イセツジョゴショウガイ</t>
    </rPh>
    <rPh sb="8" eb="9">
      <t>カン</t>
    </rPh>
    <rPh sb="11" eb="14">
      <t>シツモンヒョウ</t>
    </rPh>
    <phoneticPr fontId="2"/>
  </si>
  <si>
    <t>Postgastrectomy Syndrome Assessment Scale(PGSAS;ペガサス)37</t>
    <phoneticPr fontId="2"/>
  </si>
  <si>
    <t>≪アンケートにご協力いただく患者さんへ≫</t>
    <rPh sb="8" eb="10">
      <t>キョウリョク</t>
    </rPh>
    <rPh sb="14" eb="16">
      <t>カンジャ</t>
    </rPh>
    <phoneticPr fontId="2"/>
  </si>
  <si>
    <t>このアンケートは、あなたがご自分の健康をどのように考えているか、またあなたの体調にどこか悪いところはないか、</t>
    <rPh sb="14" eb="16">
      <t>ジブン</t>
    </rPh>
    <rPh sb="17" eb="19">
      <t>ケンコウ</t>
    </rPh>
    <rPh sb="25" eb="26">
      <t>カンガ</t>
    </rPh>
    <rPh sb="38" eb="40">
      <t>タイチョウ</t>
    </rPh>
    <rPh sb="44" eb="45">
      <t>ワル</t>
    </rPh>
    <phoneticPr fontId="2"/>
  </si>
  <si>
    <t>どのように生活し、それをどのように感じているかをおうかがいし、</t>
  </si>
  <si>
    <t>胃を手術したことの障害の程度を調査するものです。</t>
    <rPh sb="0" eb="1">
      <t>イ</t>
    </rPh>
    <rPh sb="2" eb="4">
      <t>シュジュツ</t>
    </rPh>
    <rPh sb="9" eb="11">
      <t>ショウガイ</t>
    </rPh>
    <rPh sb="12" eb="14">
      <t>テイド</t>
    </rPh>
    <rPh sb="15" eb="17">
      <t>チョウサ</t>
    </rPh>
    <phoneticPr fontId="2"/>
  </si>
  <si>
    <t>このアンケートから、胃を手術したことがあなたの日常生活に及ぼす影響がわかり、</t>
    <rPh sb="10" eb="11">
      <t>イ</t>
    </rPh>
    <rPh sb="12" eb="14">
      <t>シュジュツ</t>
    </rPh>
    <rPh sb="23" eb="25">
      <t>ニチジョウ</t>
    </rPh>
    <rPh sb="25" eb="27">
      <t>セイカツ</t>
    </rPh>
    <rPh sb="28" eb="29">
      <t>オヨ</t>
    </rPh>
    <rPh sb="31" eb="33">
      <t>エイキョウ</t>
    </rPh>
    <phoneticPr fontId="2"/>
  </si>
  <si>
    <t>あなたと同じように胃を手術した患者さんやこれから胃の手術を受ける患者さんに、</t>
    <rPh sb="4" eb="5">
      <t>オナ</t>
    </rPh>
    <rPh sb="9" eb="10">
      <t>イ</t>
    </rPh>
    <rPh sb="11" eb="13">
      <t>シュジュツ</t>
    </rPh>
    <rPh sb="15" eb="17">
      <t>カンジャ</t>
    </rPh>
    <rPh sb="24" eb="25">
      <t>イ</t>
    </rPh>
    <rPh sb="26" eb="28">
      <t>シュジュツ</t>
    </rPh>
    <rPh sb="29" eb="30">
      <t>ウ</t>
    </rPh>
    <rPh sb="32" eb="34">
      <t>カンジャ</t>
    </rPh>
    <phoneticPr fontId="2"/>
  </si>
  <si>
    <t>より良い医療を提供するための情報を得ることができます。</t>
    <rPh sb="14" eb="16">
      <t>ジョウホウ</t>
    </rPh>
    <rPh sb="17" eb="18">
      <t>エ</t>
    </rPh>
    <phoneticPr fontId="2"/>
  </si>
  <si>
    <t>1)～15)　日本語版GSRS(Version 1.2)</t>
    <rPh sb="7" eb="11">
      <t>ニホンゴバン</t>
    </rPh>
    <phoneticPr fontId="2"/>
  </si>
  <si>
    <t>I. Wiklund, S. Fukuhara, M. Hongo ©AstraZeneca, 1995</t>
    <phoneticPr fontId="2"/>
  </si>
  <si>
    <t>質問は以上です。ご協力ありがとうございました。</t>
    <rPh sb="0" eb="2">
      <t>シツモン</t>
    </rPh>
    <rPh sb="3" eb="5">
      <t>イジョウ</t>
    </rPh>
    <rPh sb="9" eb="11">
      <t>キョウリョク</t>
    </rPh>
    <phoneticPr fontId="2"/>
  </si>
  <si>
    <t>このアンケートの結果は、胃を手術して生活している患者さん、これから胃の手術を受ける患者さんに役立つように、</t>
    <rPh sb="8" eb="10">
      <t>ケッカ</t>
    </rPh>
    <rPh sb="12" eb="13">
      <t>イ</t>
    </rPh>
    <rPh sb="14" eb="16">
      <t>シュジュツ</t>
    </rPh>
    <rPh sb="18" eb="20">
      <t>セイカツ</t>
    </rPh>
    <rPh sb="24" eb="26">
      <t>カンジャ</t>
    </rPh>
    <rPh sb="33" eb="34">
      <t>イ</t>
    </rPh>
    <rPh sb="35" eb="37">
      <t>シュジュツ</t>
    </rPh>
    <rPh sb="38" eb="39">
      <t>ウ</t>
    </rPh>
    <rPh sb="41" eb="43">
      <t>カンジャ</t>
    </rPh>
    <rPh sb="46" eb="48">
      <t>ヤクダ</t>
    </rPh>
    <phoneticPr fontId="2"/>
  </si>
  <si>
    <t>胃切除後障害の予防、治療、そして患者さんへの情報提供に活用させて頂きます。</t>
    <rPh sb="0" eb="6">
      <t>イセツジョゴショウガイ</t>
    </rPh>
    <rPh sb="7" eb="9">
      <t>ヨボウ</t>
    </rPh>
    <rPh sb="10" eb="12">
      <t>チリョウ</t>
    </rPh>
    <rPh sb="16" eb="18">
      <t>カンジャ</t>
    </rPh>
    <rPh sb="22" eb="26">
      <t>ジョウホウテイキョウ</t>
    </rPh>
    <rPh sb="27" eb="29">
      <t>カツヨウ</t>
    </rPh>
    <rPh sb="32" eb="33">
      <t>イタダ</t>
    </rPh>
    <phoneticPr fontId="2"/>
  </si>
  <si>
    <t>最後にもう一度、記入の漏れや間違いがないかどうかをお確かめください。</t>
    <rPh sb="0" eb="2">
      <t>サイゴ</t>
    </rPh>
    <rPh sb="5" eb="7">
      <t>イチド</t>
    </rPh>
    <rPh sb="8" eb="10">
      <t>キニュウ</t>
    </rPh>
    <rPh sb="11" eb="12">
      <t>モ</t>
    </rPh>
    <rPh sb="14" eb="16">
      <t>マチガ</t>
    </rPh>
    <rPh sb="26" eb="27">
      <t>タシ</t>
    </rPh>
    <phoneticPr fontId="2"/>
  </si>
  <si>
    <t>←yyyy/mm/dd の形式で入力</t>
    <rPh sb="13" eb="15">
      <t>ケイシキ</t>
    </rPh>
    <rPh sb="16" eb="18">
      <t>ニュウリョク</t>
    </rPh>
    <phoneticPr fontId="2"/>
  </si>
  <si>
    <t>不明</t>
    <rPh sb="0" eb="2">
      <t>フメイ</t>
    </rPh>
    <phoneticPr fontId="2"/>
  </si>
  <si>
    <t>未選択</t>
    <rPh sb="0" eb="1">
      <t>ミ</t>
    </rPh>
    <rPh sb="1" eb="3">
      <t>センタク</t>
    </rPh>
    <phoneticPr fontId="2"/>
  </si>
  <si>
    <t>GSRS</t>
    <phoneticPr fontId="2"/>
  </si>
  <si>
    <t>選択肢</t>
    <rPh sb="0" eb="3">
      <t>センタクシ</t>
    </rPh>
    <phoneticPr fontId="2"/>
  </si>
  <si>
    <t>幽門保存/分節 胃切除</t>
    <rPh sb="0" eb="2">
      <t>ユウモン</t>
    </rPh>
    <rPh sb="2" eb="4">
      <t>ホゾン</t>
    </rPh>
    <rPh sb="5" eb="7">
      <t>ブンセツ</t>
    </rPh>
    <phoneticPr fontId="2"/>
  </si>
  <si>
    <t>幽門側切除(R-Y)</t>
    <rPh sb="0" eb="2">
      <t>ユウモン</t>
    </rPh>
    <rPh sb="2" eb="3">
      <t>ガワ</t>
    </rPh>
    <rPh sb="3" eb="5">
      <t>セツジョ</t>
    </rPh>
    <phoneticPr fontId="2"/>
  </si>
  <si>
    <t>ID</t>
    <phoneticPr fontId="2"/>
  </si>
  <si>
    <t>kg</t>
    <phoneticPr fontId="2"/>
  </si>
  <si>
    <t>BMI(術前)</t>
    <phoneticPr fontId="2"/>
  </si>
  <si>
    <t>kg</t>
    <phoneticPr fontId="2"/>
  </si>
  <si>
    <t>(</t>
    <phoneticPr fontId="2"/>
  </si>
  <si>
    <t>)</t>
    <phoneticPr fontId="2"/>
  </si>
  <si>
    <t>(</t>
    <phoneticPr fontId="2"/>
  </si>
  <si>
    <t>(</t>
    <phoneticPr fontId="2"/>
  </si>
  <si>
    <t>(</t>
    <phoneticPr fontId="2"/>
  </si>
  <si>
    <t>B-Ⅰ</t>
    <phoneticPr fontId="2"/>
  </si>
  <si>
    <t>D0</t>
    <phoneticPr fontId="2"/>
  </si>
  <si>
    <t>D1</t>
    <phoneticPr fontId="2"/>
  </si>
  <si>
    <t>D1a</t>
    <phoneticPr fontId="2"/>
  </si>
  <si>
    <t>D1b</t>
    <phoneticPr fontId="2"/>
  </si>
  <si>
    <t>D2</t>
    <phoneticPr fontId="2"/>
  </si>
  <si>
    <t>患者さんの術式</t>
    <phoneticPr fontId="2"/>
  </si>
  <si>
    <t>↓患者さんの術式(かそれに近いもの)</t>
    <rPh sb="1" eb="3">
      <t>カンジャ</t>
    </rPh>
    <rPh sb="6" eb="8">
      <t>ジュツシキ</t>
    </rPh>
    <rPh sb="13" eb="14">
      <t>チカ</t>
    </rPh>
    <phoneticPr fontId="2"/>
  </si>
  <si>
    <t>(胃全摘の場合は幽門側胃切除RY、幽門側の場合はそれぞれに近そう？なデータを表示します)↓</t>
    <rPh sb="1" eb="4">
      <t>イゼンテキ</t>
    </rPh>
    <rPh sb="5" eb="7">
      <t>バアイ</t>
    </rPh>
    <rPh sb="8" eb="10">
      <t>ユウモン</t>
    </rPh>
    <rPh sb="10" eb="11">
      <t>ガワ</t>
    </rPh>
    <rPh sb="11" eb="14">
      <t>イセツジョ</t>
    </rPh>
    <rPh sb="17" eb="19">
      <t>ユウモン</t>
    </rPh>
    <rPh sb="19" eb="20">
      <t>ガワ</t>
    </rPh>
    <rPh sb="21" eb="23">
      <t>バアイ</t>
    </rPh>
    <rPh sb="29" eb="30">
      <t>チカ</t>
    </rPh>
    <rPh sb="38" eb="40">
      <t>ヒョウジ</t>
    </rPh>
    <phoneticPr fontId="2"/>
  </si>
  <si>
    <t>幽門側切除(B-Ⅰ)</t>
    <rPh sb="0" eb="2">
      <t>ユウモン</t>
    </rPh>
    <rPh sb="2" eb="3">
      <t>ガワ</t>
    </rPh>
    <rPh sb="3" eb="5">
      <t>セツジョ</t>
    </rPh>
    <phoneticPr fontId="2"/>
  </si>
  <si>
    <t>1 GSRS胃痛</t>
    <rPh sb="6" eb="8">
      <t>イツウ</t>
    </rPh>
    <phoneticPr fontId="2"/>
  </si>
  <si>
    <t>2 GSRS胸焼け</t>
    <rPh sb="6" eb="8">
      <t>ムネヤ</t>
    </rPh>
    <phoneticPr fontId="2"/>
  </si>
  <si>
    <t>3 GSRS胃酸逆流</t>
    <rPh sb="6" eb="10">
      <t>イサンギャクリュウ</t>
    </rPh>
    <phoneticPr fontId="2"/>
  </si>
  <si>
    <t>4 GSRS空腹時胃痛</t>
    <rPh sb="6" eb="9">
      <t>クウフクジ</t>
    </rPh>
    <rPh sb="9" eb="11">
      <t>イツウ</t>
    </rPh>
    <phoneticPr fontId="2"/>
  </si>
  <si>
    <t>5 GSRS吐き気</t>
    <rPh sb="6" eb="7">
      <t>ハ</t>
    </rPh>
    <rPh sb="8" eb="9">
      <t>ケ</t>
    </rPh>
    <phoneticPr fontId="2"/>
  </si>
  <si>
    <t>6 GSRS腹鳴</t>
    <rPh sb="6" eb="8">
      <t>フクメイ</t>
    </rPh>
    <phoneticPr fontId="2"/>
  </si>
  <si>
    <t>7 GSRS胃部膨満感</t>
    <rPh sb="6" eb="8">
      <t>イブ</t>
    </rPh>
    <rPh sb="8" eb="11">
      <t>ボウマンカン</t>
    </rPh>
    <phoneticPr fontId="2"/>
  </si>
  <si>
    <t>8 GSRSげっぷ</t>
    <phoneticPr fontId="2"/>
  </si>
  <si>
    <t>9 GSRSおなら</t>
    <phoneticPr fontId="2"/>
  </si>
  <si>
    <t>10 GSRS便秘</t>
    <rPh sb="7" eb="9">
      <t>ベンピ</t>
    </rPh>
    <phoneticPr fontId="2"/>
  </si>
  <si>
    <t>11 GSRS下痢</t>
    <rPh sb="7" eb="9">
      <t>ゲリ</t>
    </rPh>
    <phoneticPr fontId="2"/>
  </si>
  <si>
    <t>12 GSRS軟便</t>
    <rPh sb="7" eb="9">
      <t>ナンベン</t>
    </rPh>
    <phoneticPr fontId="2"/>
  </si>
  <si>
    <t>13 GSRS硬便</t>
    <rPh sb="7" eb="9">
      <t>コウベン</t>
    </rPh>
    <phoneticPr fontId="2"/>
  </si>
  <si>
    <t>14 GSRS急な便意</t>
    <rPh sb="7" eb="8">
      <t>キュウ</t>
    </rPh>
    <rPh sb="9" eb="11">
      <t>ベンイ</t>
    </rPh>
    <phoneticPr fontId="2"/>
  </si>
  <si>
    <t>15 GSRS残便感</t>
    <rPh sb="7" eb="10">
      <t>ザンベンカン</t>
    </rPh>
    <phoneticPr fontId="2"/>
  </si>
  <si>
    <t>21 早期ダンピング症状の種類と数</t>
    <rPh sb="3" eb="5">
      <t>ソウキ</t>
    </rPh>
    <rPh sb="10" eb="12">
      <t>ショウジョウ</t>
    </rPh>
    <rPh sb="13" eb="15">
      <t>シュルイ</t>
    </rPh>
    <rPh sb="16" eb="17">
      <t>カズ</t>
    </rPh>
    <phoneticPr fontId="2"/>
  </si>
  <si>
    <t>24 後期ダンピング症状の種類と数</t>
    <rPh sb="3" eb="5">
      <t>コウキ</t>
    </rPh>
    <rPh sb="10" eb="12">
      <t>ショウジョウ</t>
    </rPh>
    <rPh sb="13" eb="15">
      <t>シュルイ</t>
    </rPh>
    <rPh sb="16" eb="17">
      <t>カズ</t>
    </rPh>
    <phoneticPr fontId="2"/>
  </si>
  <si>
    <t>26 一回食事量</t>
    <rPh sb="3" eb="5">
      <t>イッカイ</t>
    </rPh>
    <rPh sb="5" eb="8">
      <t>ショクジリョウ</t>
    </rPh>
    <phoneticPr fontId="2"/>
  </si>
  <si>
    <t>27 一日食事量</t>
    <rPh sb="3" eb="5">
      <t>イチニチ</t>
    </rPh>
    <rPh sb="5" eb="8">
      <t>ショクジリョウ</t>
    </rPh>
    <phoneticPr fontId="2"/>
  </si>
  <si>
    <t>28 主食回数</t>
    <rPh sb="3" eb="5">
      <t>シュショク</t>
    </rPh>
    <rPh sb="5" eb="7">
      <t>カイスウ</t>
    </rPh>
    <phoneticPr fontId="2"/>
  </si>
  <si>
    <t>29 補食回数</t>
    <rPh sb="3" eb="5">
      <t>ホショク</t>
    </rPh>
    <rPh sb="5" eb="7">
      <t>カイスウ</t>
    </rPh>
    <phoneticPr fontId="2"/>
  </si>
  <si>
    <t>30 食欲</t>
    <rPh sb="3" eb="5">
      <t>ショクヨク</t>
    </rPh>
    <phoneticPr fontId="2"/>
  </si>
  <si>
    <t>31 空腹感</t>
    <rPh sb="3" eb="6">
      <t>クウフクカン</t>
    </rPh>
    <phoneticPr fontId="2"/>
  </si>
  <si>
    <t>32 満腹感</t>
    <rPh sb="3" eb="6">
      <t>マンプクカン</t>
    </rPh>
    <phoneticPr fontId="2"/>
  </si>
  <si>
    <t>33 補食必要度</t>
    <rPh sb="3" eb="5">
      <t>ホショク</t>
    </rPh>
    <rPh sb="5" eb="8">
      <t>ヒツヨウド</t>
    </rPh>
    <phoneticPr fontId="2"/>
  </si>
  <si>
    <t>34 仕事状況</t>
    <rPh sb="3" eb="5">
      <t>シゴト</t>
    </rPh>
    <rPh sb="5" eb="7">
      <t>ジョウキョウ</t>
    </rPh>
    <phoneticPr fontId="2"/>
  </si>
  <si>
    <t>35 症状不満度</t>
    <rPh sb="3" eb="5">
      <t>ショウジョウ</t>
    </rPh>
    <rPh sb="5" eb="8">
      <t>フマンド</t>
    </rPh>
    <phoneticPr fontId="2"/>
  </si>
  <si>
    <t>36 食事不満度</t>
    <rPh sb="3" eb="5">
      <t>ショクジ</t>
    </rPh>
    <rPh sb="5" eb="8">
      <t>フマンド</t>
    </rPh>
    <phoneticPr fontId="2"/>
  </si>
  <si>
    <t>37 仕事不満度</t>
    <rPh sb="3" eb="5">
      <t>シゴト</t>
    </rPh>
    <rPh sb="5" eb="8">
      <t>フマンド</t>
    </rPh>
    <phoneticPr fontId="2"/>
  </si>
  <si>
    <t>本ファイルは、PGSAS-37アプリです。</t>
    <rPh sb="0" eb="1">
      <t>ホン</t>
    </rPh>
    <phoneticPr fontId="2"/>
  </si>
  <si>
    <t>「患者基本情報」シートの使い方</t>
    <rPh sb="1" eb="3">
      <t>カンジャ</t>
    </rPh>
    <rPh sb="3" eb="5">
      <t>キホン</t>
    </rPh>
    <rPh sb="5" eb="7">
      <t>ジョウホウ</t>
    </rPh>
    <rPh sb="12" eb="13">
      <t>ツカ</t>
    </rPh>
    <rPh sb="14" eb="15">
      <t>カタ</t>
    </rPh>
    <phoneticPr fontId="2"/>
  </si>
  <si>
    <t>氏名や手術情報などを入力するシートです。</t>
    <rPh sb="0" eb="2">
      <t>シメイ</t>
    </rPh>
    <rPh sb="3" eb="5">
      <t>シュジュツ</t>
    </rPh>
    <rPh sb="5" eb="7">
      <t>ジョウホウ</t>
    </rPh>
    <rPh sb="10" eb="12">
      <t>ニュウリョク</t>
    </rPh>
    <phoneticPr fontId="2"/>
  </si>
  <si>
    <t>このシートに入力した情報は、他のシートにも反映されます。</t>
    <rPh sb="6" eb="8">
      <t>ニュウリョク</t>
    </rPh>
    <rPh sb="10" eb="12">
      <t>ジョウホウ</t>
    </rPh>
    <rPh sb="14" eb="15">
      <t>ホカ</t>
    </rPh>
    <rPh sb="21" eb="23">
      <t>ハンエイ</t>
    </rPh>
    <phoneticPr fontId="2"/>
  </si>
  <si>
    <t>◆患者基本情報　は、黄色い欄に入力します。</t>
    <rPh sb="1" eb="3">
      <t>カンジャ</t>
    </rPh>
    <rPh sb="3" eb="5">
      <t>キホン</t>
    </rPh>
    <rPh sb="5" eb="7">
      <t>ジョウホウ</t>
    </rPh>
    <rPh sb="10" eb="12">
      <t>キイロ</t>
    </rPh>
    <rPh sb="13" eb="14">
      <t>ラン</t>
    </rPh>
    <rPh sb="15" eb="17">
      <t>ニュウリョク</t>
    </rPh>
    <phoneticPr fontId="2"/>
  </si>
  <si>
    <t>患者IDなど</t>
    <rPh sb="0" eb="2">
      <t>カンジャ</t>
    </rPh>
    <phoneticPr fontId="2"/>
  </si>
  <si>
    <t>姓と名を分けて入力します</t>
    <rPh sb="0" eb="1">
      <t>セイ</t>
    </rPh>
    <rPh sb="2" eb="3">
      <t>ナ</t>
    </rPh>
    <rPh sb="4" eb="5">
      <t>ワ</t>
    </rPh>
    <rPh sb="7" eb="9">
      <t>ニュウリョク</t>
    </rPh>
    <phoneticPr fontId="2"/>
  </si>
  <si>
    <t>「1975/1/1」のように、yyyy/mm/dd の形式で入力してください</t>
    <rPh sb="27" eb="29">
      <t>ケイシキ</t>
    </rPh>
    <rPh sb="30" eb="32">
      <t>ニュウリョク</t>
    </rPh>
    <phoneticPr fontId="2"/>
  </si>
  <si>
    <t>選択します</t>
    <rPh sb="0" eb="2">
      <t>センタク</t>
    </rPh>
    <phoneticPr fontId="2"/>
  </si>
  <si>
    <t>単位はcmで入力します</t>
    <rPh sb="0" eb="2">
      <t>タンイ</t>
    </rPh>
    <rPh sb="6" eb="8">
      <t>ニュウリョク</t>
    </rPh>
    <phoneticPr fontId="2"/>
  </si>
  <si>
    <t>単位はkgで入力します</t>
    <rPh sb="0" eb="2">
      <t>タンイ</t>
    </rPh>
    <rPh sb="6" eb="8">
      <t>ニュウリョク</t>
    </rPh>
    <phoneticPr fontId="2"/>
  </si>
  <si>
    <t>入力不要　自動計算されます</t>
    <rPh sb="0" eb="2">
      <t>ニュウリョク</t>
    </rPh>
    <rPh sb="2" eb="4">
      <t>フヨウ</t>
    </rPh>
    <rPh sb="5" eb="7">
      <t>ジドウ</t>
    </rPh>
    <rPh sb="7" eb="9">
      <t>ケイサン</t>
    </rPh>
    <phoneticPr fontId="2"/>
  </si>
  <si>
    <t>◆手術情報　は、おのおの選択し、必要であれば黄色い欄に入力します。</t>
    <rPh sb="1" eb="3">
      <t>シュジュツ</t>
    </rPh>
    <rPh sb="3" eb="5">
      <t>ジョウホウ</t>
    </rPh>
    <rPh sb="12" eb="14">
      <t>センタク</t>
    </rPh>
    <rPh sb="16" eb="18">
      <t>ヒツヨウ</t>
    </rPh>
    <rPh sb="22" eb="24">
      <t>キイロ</t>
    </rPh>
    <rPh sb="25" eb="26">
      <t>ラン</t>
    </rPh>
    <rPh sb="27" eb="29">
      <t>ニュウリョク</t>
    </rPh>
    <phoneticPr fontId="2"/>
  </si>
  <si>
    <t>ここで選択した術式によって、</t>
    <rPh sb="3" eb="5">
      <t>センタク</t>
    </rPh>
    <rPh sb="7" eb="9">
      <t>ジュツシキ</t>
    </rPh>
    <phoneticPr fontId="2"/>
  </si>
  <si>
    <t>入力不要　「質問票」に記載した日付と手術日から計算します</t>
    <rPh sb="0" eb="2">
      <t>ニュウリョク</t>
    </rPh>
    <rPh sb="2" eb="4">
      <t>フヨウ</t>
    </rPh>
    <rPh sb="6" eb="9">
      <t>シツモンヒョウ</t>
    </rPh>
    <rPh sb="11" eb="13">
      <t>キサイ</t>
    </rPh>
    <rPh sb="15" eb="17">
      <t>ヒヅケ</t>
    </rPh>
    <rPh sb="18" eb="20">
      <t>シュジュツ</t>
    </rPh>
    <rPh sb="20" eb="21">
      <t>ビ</t>
    </rPh>
    <rPh sb="23" eb="25">
      <t>ケイサン</t>
    </rPh>
    <phoneticPr fontId="2"/>
  </si>
  <si>
    <t>入力不要　「質問票」に記載した体重を表示します</t>
    <rPh sb="0" eb="2">
      <t>ニュウリョク</t>
    </rPh>
    <rPh sb="2" eb="4">
      <t>フヨウ</t>
    </rPh>
    <rPh sb="6" eb="9">
      <t>シツモンヒョウ</t>
    </rPh>
    <rPh sb="11" eb="13">
      <t>キサイ</t>
    </rPh>
    <rPh sb="15" eb="17">
      <t>タイジュウ</t>
    </rPh>
    <rPh sb="18" eb="20">
      <t>ヒョウジ</t>
    </rPh>
    <phoneticPr fontId="2"/>
  </si>
  <si>
    <t>「質問票」シートの使い方</t>
    <rPh sb="1" eb="4">
      <t>シツモンヒョウ</t>
    </rPh>
    <rPh sb="9" eb="10">
      <t>ツカ</t>
    </rPh>
    <rPh sb="11" eb="12">
      <t>カタ</t>
    </rPh>
    <phoneticPr fontId="2"/>
  </si>
  <si>
    <t>症状・生活状況に関する質問票です。</t>
    <rPh sb="0" eb="2">
      <t>ショウジョウ</t>
    </rPh>
    <rPh sb="3" eb="5">
      <t>セイカツ</t>
    </rPh>
    <rPh sb="5" eb="7">
      <t>ジョウキョウ</t>
    </rPh>
    <rPh sb="8" eb="9">
      <t>カン</t>
    </rPh>
    <rPh sb="11" eb="14">
      <t>シツモンヒョウ</t>
    </rPh>
    <phoneticPr fontId="2"/>
  </si>
  <si>
    <t>氏名・IDは、「患者基本情報」シートに入力したものが表示されます。</t>
    <rPh sb="0" eb="2">
      <t>シメイ</t>
    </rPh>
    <rPh sb="8" eb="10">
      <t>カンジャ</t>
    </rPh>
    <rPh sb="10" eb="12">
      <t>キホン</t>
    </rPh>
    <rPh sb="12" eb="14">
      <t>ジョウホウ</t>
    </rPh>
    <rPh sb="19" eb="21">
      <t>ニュウリョク</t>
    </rPh>
    <rPh sb="26" eb="28">
      <t>ヒョウジ</t>
    </rPh>
    <phoneticPr fontId="2"/>
  </si>
  <si>
    <t>このシートに入力した回答を元に、「グラフ」シートの内容が決まります。</t>
    <rPh sb="6" eb="8">
      <t>ニュウリョク</t>
    </rPh>
    <rPh sb="10" eb="12">
      <t>カイトウ</t>
    </rPh>
    <rPh sb="13" eb="14">
      <t>モト</t>
    </rPh>
    <rPh sb="25" eb="27">
      <t>ナイヨウ</t>
    </rPh>
    <rPh sb="28" eb="29">
      <t>キ</t>
    </rPh>
    <phoneticPr fontId="2"/>
  </si>
  <si>
    <t>「グラフ」シートの使い方</t>
    <rPh sb="9" eb="10">
      <t>ツカ</t>
    </rPh>
    <rPh sb="11" eb="12">
      <t>カタ</t>
    </rPh>
    <phoneticPr fontId="2"/>
  </si>
  <si>
    <t>A</t>
    <phoneticPr fontId="2"/>
  </si>
  <si>
    <t>「グラフ」シートに表示される比較用データが変わります。</t>
    <rPh sb="14" eb="16">
      <t>ヒカク</t>
    </rPh>
    <rPh sb="16" eb="17">
      <t>ヨウ</t>
    </rPh>
    <phoneticPr fontId="2"/>
  </si>
  <si>
    <t>B</t>
    <phoneticPr fontId="2"/>
  </si>
  <si>
    <t>①</t>
    <phoneticPr fontId="2"/>
  </si>
  <si>
    <t>「質問日」と「今日の体重」を入力します</t>
    <phoneticPr fontId="2"/>
  </si>
  <si>
    <t>②</t>
    <phoneticPr fontId="2"/>
  </si>
  <si>
    <t>③</t>
    <phoneticPr fontId="2"/>
  </si>
  <si>
    <t>C</t>
    <phoneticPr fontId="2"/>
  </si>
  <si>
    <t>「患者基本情報」シートと「質問票」シートの内容を、レーダーチャートで表示します。</t>
    <rPh sb="1" eb="3">
      <t>カンジャ</t>
    </rPh>
    <rPh sb="3" eb="5">
      <t>キホン</t>
    </rPh>
    <rPh sb="5" eb="7">
      <t>ジョウホウ</t>
    </rPh>
    <rPh sb="13" eb="16">
      <t>シツモンヒョウ</t>
    </rPh>
    <rPh sb="21" eb="23">
      <t>ナイヨウ</t>
    </rPh>
    <rPh sb="34" eb="36">
      <t>ヒョウジ</t>
    </rPh>
    <phoneticPr fontId="2"/>
  </si>
  <si>
    <t>その項目に対するコメントが表示されます。</t>
    <rPh sb="2" eb="4">
      <t>コウモク</t>
    </rPh>
    <rPh sb="5" eb="6">
      <t>タイ</t>
    </rPh>
    <phoneticPr fontId="2"/>
  </si>
  <si>
    <t>A4 横　2ページ</t>
    <rPh sb="3" eb="4">
      <t>ヨコ</t>
    </rPh>
    <phoneticPr fontId="2"/>
  </si>
  <si>
    <t>D</t>
    <phoneticPr fontId="2"/>
  </si>
  <si>
    <t>「集計用データ」シートの使い方</t>
    <rPh sb="1" eb="3">
      <t>シュウケイ</t>
    </rPh>
    <rPh sb="3" eb="4">
      <t>ヨウ</t>
    </rPh>
    <rPh sb="12" eb="13">
      <t>ツカ</t>
    </rPh>
    <rPh sb="14" eb="15">
      <t>カタ</t>
    </rPh>
    <phoneticPr fontId="2"/>
  </si>
  <si>
    <r>
      <t>他のExcelシートにコピー・貼り付ける時は、</t>
    </r>
    <r>
      <rPr>
        <b/>
        <i/>
        <u val="double"/>
        <sz val="11"/>
        <color indexed="10"/>
        <rFont val="ＭＳ Ｐゴシック"/>
        <family val="3"/>
        <charset val="128"/>
      </rPr>
      <t>計算式が含まれているため、</t>
    </r>
    <rPh sb="0" eb="1">
      <t>ホカ</t>
    </rPh>
    <rPh sb="15" eb="16">
      <t>ハ</t>
    </rPh>
    <rPh sb="17" eb="18">
      <t>ツ</t>
    </rPh>
    <rPh sb="20" eb="21">
      <t>トキ</t>
    </rPh>
    <rPh sb="23" eb="25">
      <t>ケイサン</t>
    </rPh>
    <rPh sb="25" eb="26">
      <t>シキ</t>
    </rPh>
    <rPh sb="27" eb="28">
      <t>フク</t>
    </rPh>
    <phoneticPr fontId="2"/>
  </si>
  <si>
    <t>作成：　横浜市立市民病院　消化器外科</t>
    <rPh sb="0" eb="2">
      <t>サクセイ</t>
    </rPh>
    <rPh sb="4" eb="6">
      <t>ヨコハマ</t>
    </rPh>
    <rPh sb="6" eb="8">
      <t>シリツ</t>
    </rPh>
    <rPh sb="8" eb="12">
      <t>シミンビョウイン</t>
    </rPh>
    <rPh sb="13" eb="16">
      <t>ショウカキ</t>
    </rPh>
    <rPh sb="16" eb="18">
      <t>ゲカ</t>
    </rPh>
    <phoneticPr fontId="2"/>
  </si>
  <si>
    <t>高橋 正純 / 菅沼 雪絵</t>
    <rPh sb="0" eb="2">
      <t>タカハシ</t>
    </rPh>
    <rPh sb="3" eb="5">
      <t>マサズミ</t>
    </rPh>
    <rPh sb="8" eb="10">
      <t>スガヌマ</t>
    </rPh>
    <rPh sb="11" eb="13">
      <t>ユキエ</t>
    </rPh>
    <phoneticPr fontId="2"/>
  </si>
  <si>
    <t>生活不満度SS</t>
    <rPh sb="0" eb="2">
      <t>セイカツ</t>
    </rPh>
    <rPh sb="2" eb="5">
      <t>フマンド</t>
    </rPh>
    <phoneticPr fontId="2"/>
  </si>
  <si>
    <t>食事の質SS</t>
    <rPh sb="0" eb="2">
      <t>ショクジ</t>
    </rPh>
    <rPh sb="3" eb="4">
      <t>シツ</t>
    </rPh>
    <phoneticPr fontId="2"/>
  </si>
  <si>
    <t>30,31,32</t>
    <phoneticPr fontId="2"/>
  </si>
  <si>
    <t>←手術日(下欄)と、質問票の質問日を
　　入力してください</t>
    <rPh sb="1" eb="3">
      <t>シュジュツ</t>
    </rPh>
    <rPh sb="3" eb="4">
      <t>ビ</t>
    </rPh>
    <rPh sb="10" eb="13">
      <t>シツモンヒョウ</t>
    </rPh>
    <rPh sb="14" eb="16">
      <t>シツモン</t>
    </rPh>
    <rPh sb="16" eb="17">
      <t>ビ</t>
    </rPh>
    <phoneticPr fontId="2"/>
  </si>
  <si>
    <t>←質問票の体重欄を入力してください</t>
    <rPh sb="1" eb="4">
      <t>シツモンヒョウ</t>
    </rPh>
    <rPh sb="5" eb="7">
      <t>タイジュウ</t>
    </rPh>
    <rPh sb="7" eb="8">
      <t>ラン</t>
    </rPh>
    <rPh sb="9" eb="11">
      <t>ニュウリョク</t>
    </rPh>
    <phoneticPr fontId="2"/>
  </si>
  <si>
    <t>年齢</t>
    <rPh sb="0" eb="2">
      <t>ネンレイ</t>
    </rPh>
    <phoneticPr fontId="2"/>
  </si>
  <si>
    <t>補食必要度</t>
    <rPh sb="0" eb="2">
      <t>ホショク</t>
    </rPh>
    <rPh sb="2" eb="5">
      <t>ヒツヨウド</t>
    </rPh>
    <phoneticPr fontId="2"/>
  </si>
  <si>
    <t>cm</t>
    <phoneticPr fontId="2"/>
  </si>
  <si>
    <t>)</t>
    <phoneticPr fontId="2"/>
  </si>
  <si>
    <t>Roux-en Y</t>
    <phoneticPr fontId="2"/>
  </si>
  <si>
    <t>1/3</t>
    <phoneticPr fontId="2"/>
  </si>
  <si>
    <t>比較したい術式</t>
    <rPh sb="0" eb="2">
      <t>ヒカク</t>
    </rPh>
    <rPh sb="5" eb="7">
      <t>ジュツシキ</t>
    </rPh>
    <phoneticPr fontId="2"/>
  </si>
  <si>
    <t>PGSAS全体症状スコア</t>
    <rPh sb="5" eb="7">
      <t>ゼンタイ</t>
    </rPh>
    <rPh sb="7" eb="9">
      <t>ショウジョウ</t>
    </rPh>
    <phoneticPr fontId="2"/>
  </si>
  <si>
    <t>全体症状スコア</t>
    <rPh sb="0" eb="2">
      <t>ゼンタイ</t>
    </rPh>
    <rPh sb="2" eb="4">
      <t>ショウジョウ</t>
    </rPh>
    <phoneticPr fontId="2"/>
  </si>
  <si>
    <t>35,36,37</t>
    <phoneticPr fontId="2"/>
  </si>
  <si>
    <r>
      <t xml:space="preserve">1～25
</t>
    </r>
    <r>
      <rPr>
        <sz val="9"/>
        <color indexed="8"/>
        <rFont val="ＭＳ Ｐゴシック"/>
        <family val="3"/>
        <charset val="128"/>
      </rPr>
      <t>(21, 24を除く)</t>
    </r>
    <rPh sb="13" eb="14">
      <t>ノゾ</t>
    </rPh>
    <phoneticPr fontId="2"/>
  </si>
  <si>
    <t>パウチの場合</t>
    <rPh sb="4" eb="6">
      <t>バアイ</t>
    </rPh>
    <phoneticPr fontId="2"/>
  </si>
  <si>
    <t>パウチの場合</t>
    <rPh sb="4" eb="6">
      <t>バアイ</t>
    </rPh>
    <phoneticPr fontId="2"/>
  </si>
  <si>
    <t>間置</t>
    <rPh sb="0" eb="1">
      <t>アイダ</t>
    </rPh>
    <rPh sb="1" eb="2">
      <t>オ</t>
    </rPh>
    <phoneticPr fontId="2"/>
  </si>
  <si>
    <t>口側</t>
    <rPh sb="0" eb="1">
      <t>クチ</t>
    </rPh>
    <rPh sb="1" eb="2">
      <t>ガワ</t>
    </rPh>
    <phoneticPr fontId="2"/>
  </si>
  <si>
    <t>Y脚部</t>
    <rPh sb="1" eb="2">
      <t>アシ</t>
    </rPh>
    <rPh sb="2" eb="3">
      <t>ブ</t>
    </rPh>
    <phoneticPr fontId="2"/>
  </si>
  <si>
    <t>　作成部位</t>
    <rPh sb="1" eb="3">
      <t>サクセイ</t>
    </rPh>
    <rPh sb="3" eb="5">
      <t>ブイ</t>
    </rPh>
    <phoneticPr fontId="2"/>
  </si>
  <si>
    <t>パウチ長(</t>
    <rPh sb="3" eb="4">
      <t>チョウ</t>
    </rPh>
    <phoneticPr fontId="2"/>
  </si>
  <si>
    <t>吻合の種類と
大きさ</t>
    <rPh sb="0" eb="2">
      <t>フンゴウ</t>
    </rPh>
    <rPh sb="3" eb="5">
      <t>シュルイ</t>
    </rPh>
    <rPh sb="7" eb="8">
      <t>オオ</t>
    </rPh>
    <phoneticPr fontId="2"/>
  </si>
  <si>
    <t>(</t>
    <phoneticPr fontId="2"/>
  </si>
  <si>
    <t>)mm</t>
    <phoneticPr fontId="2"/>
  </si>
  <si>
    <t>1/5以下</t>
    <rPh sb="3" eb="5">
      <t>イカ</t>
    </rPh>
    <phoneticPr fontId="2"/>
  </si>
  <si>
    <t>1/4</t>
    <phoneticPr fontId="2"/>
  </si>
  <si>
    <t>1/2</t>
    <phoneticPr fontId="2"/>
  </si>
  <si>
    <t>2/3</t>
    <phoneticPr fontId="2"/>
  </si>
  <si>
    <t>4/5以上</t>
    <rPh sb="3" eb="5">
      <t>イジョウ</t>
    </rPh>
    <phoneticPr fontId="2"/>
  </si>
  <si>
    <t>なし</t>
    <phoneticPr fontId="2"/>
  </si>
  <si>
    <t>)cm</t>
    <phoneticPr fontId="2"/>
  </si>
  <si>
    <t>)</t>
    <phoneticPr fontId="2"/>
  </si>
  <si>
    <t>パウチ長（ｃｍ）</t>
    <rPh sb="3" eb="4">
      <t>チョウ</t>
    </rPh>
    <phoneticPr fontId="2"/>
  </si>
  <si>
    <t>吻合器の種類</t>
    <rPh sb="0" eb="3">
      <t>フンゴウキ</t>
    </rPh>
    <rPh sb="4" eb="6">
      <t>シュルイ</t>
    </rPh>
    <phoneticPr fontId="2"/>
  </si>
  <si>
    <t>吻合器の大きさ</t>
    <rPh sb="0" eb="3">
      <t>フンゴウキ</t>
    </rPh>
    <rPh sb="4" eb="5">
      <t>オオ</t>
    </rPh>
    <phoneticPr fontId="2"/>
  </si>
  <si>
    <t>胃全摘術</t>
    <rPh sb="0" eb="4">
      <t>イゼンテキジュツ</t>
    </rPh>
    <phoneticPr fontId="2"/>
  </si>
  <si>
    <t>幽門側切除(R-Y)</t>
    <rPh sb="0" eb="2">
      <t>ユウモン</t>
    </rPh>
    <rPh sb="2" eb="3">
      <t>ソク</t>
    </rPh>
    <rPh sb="3" eb="5">
      <t>セツジョ</t>
    </rPh>
    <phoneticPr fontId="2"/>
  </si>
  <si>
    <t>患者さんの得点　　　　　　　とともに、患者さんの術式の平均値(*)　　　　　　　や、</t>
    <rPh sb="19" eb="21">
      <t>カンジャ</t>
    </rPh>
    <rPh sb="24" eb="26">
      <t>ジュツシキ</t>
    </rPh>
    <rPh sb="27" eb="30">
      <t>ヘイキンチ</t>
    </rPh>
    <phoneticPr fontId="2"/>
  </si>
  <si>
    <t>PGSAS全体症状スコアとは、胃切除後障害の程度 7項目(食道逆流・腹痛・</t>
    <rPh sb="5" eb="7">
      <t>ゼンタイ</t>
    </rPh>
    <rPh sb="7" eb="9">
      <t>ショウジョウ</t>
    </rPh>
    <rPh sb="15" eb="19">
      <t>イセツジョゴ</t>
    </rPh>
    <rPh sb="19" eb="21">
      <t>ショウガイ</t>
    </rPh>
    <rPh sb="22" eb="24">
      <t>テイド</t>
    </rPh>
    <rPh sb="26" eb="28">
      <t>コウモク</t>
    </rPh>
    <rPh sb="29" eb="31">
      <t>ショクドウ</t>
    </rPh>
    <rPh sb="31" eb="33">
      <t>ギャクリュウ</t>
    </rPh>
    <rPh sb="34" eb="36">
      <t>フクツウ</t>
    </rPh>
    <phoneticPr fontId="2"/>
  </si>
  <si>
    <t>食事関連愁訴・消化不良・下痢・便秘・ダンピング症状)の平均点です。</t>
    <rPh sb="0" eb="2">
      <t>ショクジ</t>
    </rPh>
    <rPh sb="2" eb="4">
      <t>カンレン</t>
    </rPh>
    <rPh sb="4" eb="6">
      <t>シュウソ</t>
    </rPh>
    <rPh sb="7" eb="11">
      <t>ショウカフリョウ</t>
    </rPh>
    <rPh sb="12" eb="14">
      <t>ゲリ</t>
    </rPh>
    <rPh sb="15" eb="17">
      <t>ベンピ</t>
    </rPh>
    <rPh sb="23" eb="25">
      <t>ショウジョウ</t>
    </rPh>
    <rPh sb="27" eb="30">
      <t>ヘイキンテン</t>
    </rPh>
    <phoneticPr fontId="2"/>
  </si>
  <si>
    <t>比較したい術式の平均値　　　　　　　を、各種レーダーチャートに表示します。</t>
    <rPh sb="20" eb="22">
      <t>カクシュ</t>
    </rPh>
    <phoneticPr fontId="2"/>
  </si>
  <si>
    <t>選択します。すると、各レーダーチャート内に表示されます。</t>
    <rPh sb="0" eb="2">
      <t>センタク</t>
    </rPh>
    <rPh sb="10" eb="11">
      <t>カク</t>
    </rPh>
    <rPh sb="19" eb="20">
      <t>ナイ</t>
    </rPh>
    <rPh sb="21" eb="23">
      <t>ヒョウジ</t>
    </rPh>
    <phoneticPr fontId="2"/>
  </si>
  <si>
    <t>◆食道逆流について</t>
    <phoneticPr fontId="2"/>
  </si>
  <si>
    <t>2,3,5,16</t>
    <phoneticPr fontId="2"/>
  </si>
  <si>
    <t>1,4,20</t>
    <phoneticPr fontId="2"/>
  </si>
  <si>
    <t>17,18,19</t>
    <phoneticPr fontId="2"/>
  </si>
  <si>
    <t>6,7,8,9</t>
    <phoneticPr fontId="2"/>
  </si>
  <si>
    <t>11,12,14</t>
    <phoneticPr fontId="2"/>
  </si>
  <si>
    <t>10,13,15</t>
    <phoneticPr fontId="2"/>
  </si>
  <si>
    <t>22,23,25</t>
    <phoneticPr fontId="2"/>
  </si>
  <si>
    <t>35,36,37</t>
    <phoneticPr fontId="2"/>
  </si>
  <si>
    <t>◆食事関連愁訴について</t>
    <phoneticPr fontId="2"/>
  </si>
  <si>
    <t>◆下痢について</t>
    <phoneticPr fontId="2"/>
  </si>
  <si>
    <t>◆消化不良について</t>
    <phoneticPr fontId="2"/>
  </si>
  <si>
    <t>◆便秘について</t>
    <phoneticPr fontId="2"/>
  </si>
  <si>
    <t>◆ダンピング症状について</t>
    <phoneticPr fontId="2"/>
  </si>
  <si>
    <t>※ ダンピング症状とは・・・食べた物が胃から腸へ急速に流れていくことに身体がうまく適応できないために起こる、さまざまな全身またはお腹の症状</t>
    <phoneticPr fontId="2"/>
  </si>
  <si>
    <t>↓比較したい術式</t>
    <rPh sb="1" eb="3">
      <t>ヒカク</t>
    </rPh>
    <rPh sb="6" eb="8">
      <t>ジュツシキ</t>
    </rPh>
    <phoneticPr fontId="2"/>
  </si>
  <si>
    <t>幽門側胃切除</t>
    <rPh sb="0" eb="2">
      <t>ユウモン</t>
    </rPh>
    <rPh sb="2" eb="3">
      <t>ガワ</t>
    </rPh>
    <rPh sb="3" eb="4">
      <t>イ</t>
    </rPh>
    <rPh sb="4" eb="6">
      <t>セツジョ</t>
    </rPh>
    <phoneticPr fontId="2"/>
  </si>
  <si>
    <t>下部食道噴門側胃切除</t>
    <rPh sb="0" eb="4">
      <t>カブショクドウ</t>
    </rPh>
    <rPh sb="4" eb="6">
      <t>フンモン</t>
    </rPh>
    <rPh sb="6" eb="7">
      <t>ガワ</t>
    </rPh>
    <rPh sb="7" eb="10">
      <t>イセツジョ</t>
    </rPh>
    <phoneticPr fontId="2"/>
  </si>
  <si>
    <t>患者さんの術式(かそれに近いもの)↓</t>
    <rPh sb="0" eb="2">
      <t>カンジャ</t>
    </rPh>
    <rPh sb="5" eb="7">
      <t>ジュツシキ</t>
    </rPh>
    <rPh sb="12" eb="13">
      <t>チカ</t>
    </rPh>
    <phoneticPr fontId="2"/>
  </si>
  <si>
    <t>生活不満度</t>
    <rPh sb="0" eb="2">
      <t>セイカツ</t>
    </rPh>
    <rPh sb="2" eb="4">
      <t>フマン</t>
    </rPh>
    <rPh sb="4" eb="5">
      <t>ド</t>
    </rPh>
    <phoneticPr fontId="2"/>
  </si>
  <si>
    <t>生活不満度</t>
    <rPh sb="0" eb="2">
      <t>セイカツ</t>
    </rPh>
    <rPh sb="2" eb="5">
      <t>フマンド</t>
    </rPh>
    <phoneticPr fontId="2"/>
  </si>
  <si>
    <t>あなたの術式</t>
    <rPh sb="4" eb="6">
      <t>ジュツシキ</t>
    </rPh>
    <phoneticPr fontId="2"/>
  </si>
  <si>
    <t>17 PGSASつかえ感</t>
    <rPh sb="11" eb="12">
      <t>カン</t>
    </rPh>
    <phoneticPr fontId="2"/>
  </si>
  <si>
    <t>18 PGSASもたれ感</t>
    <rPh sb="11" eb="12">
      <t>カン</t>
    </rPh>
    <phoneticPr fontId="2"/>
  </si>
  <si>
    <t>19 PGSAS早期飽満感</t>
    <rPh sb="8" eb="10">
      <t>ソウキ</t>
    </rPh>
    <rPh sb="10" eb="12">
      <t>ホウマン</t>
    </rPh>
    <rPh sb="12" eb="13">
      <t>カン</t>
    </rPh>
    <phoneticPr fontId="2"/>
  </si>
  <si>
    <t>20 PGSAS下腹部痛</t>
    <rPh sb="8" eb="11">
      <t>カフクブ</t>
    </rPh>
    <rPh sb="11" eb="12">
      <t>イタ</t>
    </rPh>
    <phoneticPr fontId="2"/>
  </si>
  <si>
    <t>22 PGSAS早期ダンピング全身症状</t>
    <rPh sb="8" eb="10">
      <t>ソウキ</t>
    </rPh>
    <rPh sb="15" eb="19">
      <t>ゼンシンショウジョウ</t>
    </rPh>
    <phoneticPr fontId="2"/>
  </si>
  <si>
    <t>23 PGSAS早期ダンピング腹部症状</t>
    <rPh sb="8" eb="10">
      <t>ソウキ</t>
    </rPh>
    <rPh sb="15" eb="17">
      <t>フクブ</t>
    </rPh>
    <rPh sb="17" eb="19">
      <t>ショウジョウ</t>
    </rPh>
    <phoneticPr fontId="2"/>
  </si>
  <si>
    <t>25 PGSAS後期ダンピング症状</t>
    <rPh sb="8" eb="10">
      <t>コウキ</t>
    </rPh>
    <rPh sb="15" eb="17">
      <t>ショウジョウ</t>
    </rPh>
    <phoneticPr fontId="2"/>
  </si>
  <si>
    <t>16 PGSASにがい逆流</t>
    <rPh sb="11" eb="13">
      <t>ギャクリュウ</t>
    </rPh>
    <phoneticPr fontId="2"/>
  </si>
  <si>
    <t>ver.7a</t>
    <phoneticPr fontId="2"/>
  </si>
  <si>
    <t>7a</t>
    <phoneticPr fontId="2"/>
  </si>
  <si>
    <t>(ver.7a　SF-8除外版)</t>
    <rPh sb="12" eb="14">
      <t>ジョガイ</t>
    </rPh>
    <rPh sb="14" eb="15">
      <t>バン</t>
    </rPh>
    <phoneticPr fontId="2"/>
  </si>
  <si>
    <t>AVERAGE(質問票!$O$25,質問票!$O$26,質問票!$O$28,質問票!$O$39)</t>
    <phoneticPr fontId="2"/>
  </si>
  <si>
    <t>あなたの得点
質問票参照式</t>
    <rPh sb="4" eb="6">
      <t>トクテン</t>
    </rPh>
    <rPh sb="7" eb="10">
      <t>シツモンヒョウ</t>
    </rPh>
    <rPh sb="10" eb="12">
      <t>サンショウ</t>
    </rPh>
    <rPh sb="12" eb="13">
      <t>シキ</t>
    </rPh>
    <phoneticPr fontId="2"/>
  </si>
  <si>
    <t>AVERAGE(質問票!$O$24,質問票!$O$27,質問票!$O$43)</t>
    <phoneticPr fontId="2"/>
  </si>
  <si>
    <t>AVERAGE(質問票!$O$40:質問票!$O$42)</t>
    <phoneticPr fontId="2"/>
  </si>
  <si>
    <t>AVERAGE(質問票!$O$29:質問票!$O$32)</t>
    <phoneticPr fontId="2"/>
  </si>
  <si>
    <t>AVERAGE(質問票!$O$34:質問票!$O$35,質問票!$O$37)</t>
    <phoneticPr fontId="2"/>
  </si>
  <si>
    <t>AVERAGE(質問票!$O$33,質問票!$O$36,質問票!$O$38)</t>
    <phoneticPr fontId="2"/>
  </si>
  <si>
    <t>AVERAGE(質問票!$O$45,質問票!$O$46,質問票!$O$48)</t>
    <phoneticPr fontId="2"/>
  </si>
  <si>
    <t>質問票!O56</t>
    <phoneticPr fontId="2"/>
  </si>
  <si>
    <t>質問票!O57</t>
    <phoneticPr fontId="2"/>
  </si>
  <si>
    <t>質問票!O58</t>
    <phoneticPr fontId="2"/>
  </si>
  <si>
    <t>質問票!O59</t>
    <phoneticPr fontId="2"/>
  </si>
  <si>
    <t>質問票!O60</t>
    <phoneticPr fontId="2"/>
  </si>
  <si>
    <t>質問票!O24</t>
  </si>
  <si>
    <t>質問票!O25</t>
  </si>
  <si>
    <t>質問票!O26</t>
  </si>
  <si>
    <t>質問票!O27</t>
  </si>
  <si>
    <t>質問票!O28</t>
  </si>
  <si>
    <t>質問票!O29</t>
  </si>
  <si>
    <t>質問票!O30</t>
  </si>
  <si>
    <t>質問票!O31</t>
  </si>
  <si>
    <t>質問票!O32</t>
  </si>
  <si>
    <t>質問票!O33</t>
  </si>
  <si>
    <t>質問票!O34</t>
  </si>
  <si>
    <t>質問票!O35</t>
  </si>
  <si>
    <t>質問票!O36</t>
  </si>
  <si>
    <t>質問票!O37</t>
  </si>
  <si>
    <t>質問票!O38</t>
  </si>
  <si>
    <t>質問票!O39</t>
  </si>
  <si>
    <t>質問票!O40</t>
  </si>
  <si>
    <t>質問票!O41</t>
  </si>
  <si>
    <t>質問票!O42</t>
  </si>
  <si>
    <t>質問票!O43</t>
  </si>
  <si>
    <t>質問票!O45</t>
  </si>
  <si>
    <t>質問票!O46</t>
  </si>
  <si>
    <t>質問票!O48</t>
  </si>
  <si>
    <t>あなたの得点
ver.a参照式</t>
    <rPh sb="4" eb="6">
      <t>トクテン</t>
    </rPh>
    <rPh sb="12" eb="14">
      <t>サンショウ</t>
    </rPh>
    <rPh sb="14" eb="15">
      <t>シキ</t>
    </rPh>
    <phoneticPr fontId="2"/>
  </si>
  <si>
    <t>AVERAGE(集計用データ!AJ2,集計用データ!AK2,集計用データ!AM2,集計用データ!AX2)</t>
  </si>
  <si>
    <t>AVERAGE(集計用データ!AI2,集計用データ!AL2,集計用データ!BB2)</t>
  </si>
  <si>
    <t>AVERAGE(集計用データ!AY2:BA2)</t>
  </si>
  <si>
    <t>AVERAGE(集計用データ!AN2:AQ2)</t>
  </si>
  <si>
    <t>AVERAGE(集計用データ!AS2,集計用データ!AT2,集計用データ!AV2)</t>
  </si>
  <si>
    <t>AVERAGE(集計用データ!AR2,集計用データ!AU2,集計用データ!AW2)</t>
  </si>
  <si>
    <t>AVERAGE(集計用データ!BD2,集計用データ!BE2,集計用データ!BG2)</t>
  </si>
  <si>
    <t>集計用データ!BO2</t>
  </si>
  <si>
    <t>集計用データ!BP2</t>
  </si>
  <si>
    <t>集計用データ!BQ2</t>
  </si>
  <si>
    <t>集計用データ!BR2</t>
  </si>
  <si>
    <t>集計用データ!BS2</t>
  </si>
  <si>
    <t>集計用データ!AI2</t>
  </si>
  <si>
    <t>集計用データ!AJ2</t>
  </si>
  <si>
    <t>集計用データ!AK2</t>
  </si>
  <si>
    <t>集計用データ!AL2</t>
  </si>
  <si>
    <t>集計用データ!AM2</t>
  </si>
  <si>
    <t>集計用データ!AN2</t>
  </si>
  <si>
    <t>集計用データ!AO2</t>
  </si>
  <si>
    <t>集計用データ!AP2</t>
  </si>
  <si>
    <t>集計用データ!AQ2</t>
  </si>
  <si>
    <t>集計用データ!AR2</t>
  </si>
  <si>
    <t>集計用データ!AS2</t>
  </si>
  <si>
    <t>集計用データ!AT2</t>
  </si>
  <si>
    <t>集計用データ!AU2</t>
  </si>
  <si>
    <t>集計用データ!AV2</t>
  </si>
  <si>
    <t>集計用データ!AW2</t>
  </si>
  <si>
    <t>集計用データ!AX2</t>
  </si>
  <si>
    <t>集計用データ!AY2</t>
  </si>
  <si>
    <t>集計用データ!AZ2</t>
  </si>
  <si>
    <t>集計用データ!BA2</t>
  </si>
  <si>
    <t>集計用データ!BB2</t>
  </si>
  <si>
    <t>集計用データ!BD2</t>
  </si>
  <si>
    <t>集計用データ!BE2</t>
  </si>
  <si>
    <t>集計用データ!BG2</t>
  </si>
  <si>
    <t>A4 横　6ページ程度</t>
    <rPh sb="3" eb="4">
      <t>ヨコ</t>
    </rPh>
    <rPh sb="9" eb="11">
      <t>テイド</t>
    </rPh>
    <phoneticPr fontId="2"/>
  </si>
  <si>
    <t>(*) 「あなたの術式」＝患者さんの術式の平均値は、以下の6パターンのうち、</t>
    <rPh sb="9" eb="11">
      <t>ジュツシキ</t>
    </rPh>
    <rPh sb="13" eb="15">
      <t>カンジャ</t>
    </rPh>
    <rPh sb="18" eb="20">
      <t>ジュツシキ</t>
    </rPh>
    <rPh sb="26" eb="28">
      <t>イカ</t>
    </rPh>
    <phoneticPr fontId="2"/>
  </si>
  <si>
    <t>「比較したい術式」は、上部右側にある黄色いセルをクリックし、[▼]ボタンから術式を</t>
    <rPh sb="1" eb="3">
      <t>ヒカク</t>
    </rPh>
    <rPh sb="6" eb="8">
      <t>ジュツシキ</t>
    </rPh>
    <rPh sb="11" eb="13">
      <t>ジョウブ</t>
    </rPh>
    <rPh sb="13" eb="15">
      <t>ミギガワ</t>
    </rPh>
    <rPh sb="18" eb="20">
      <t>キイロ</t>
    </rPh>
    <rPh sb="38" eb="40">
      <t>ジュツシキ</t>
    </rPh>
    <phoneticPr fontId="2"/>
  </si>
  <si>
    <t>(参考)胃全摘</t>
    <rPh sb="1" eb="3">
      <t>サンコウ</t>
    </rPh>
    <rPh sb="4" eb="7">
      <t>イゼンテキ</t>
    </rPh>
    <phoneticPr fontId="2"/>
  </si>
  <si>
    <t>質問21)の[全身の症状が現れることがあった]に○をつけた方へ
過去１ヵ月間のうち、それらの全身の症状を合わせまとめてどのくらい困りましたか？</t>
    <rPh sb="0" eb="2">
      <t>シツモン</t>
    </rPh>
    <rPh sb="7" eb="9">
      <t>ゼンシン</t>
    </rPh>
    <rPh sb="10" eb="12">
      <t>ショウジョウ</t>
    </rPh>
    <rPh sb="13" eb="14">
      <t>アラワ</t>
    </rPh>
    <rPh sb="29" eb="30">
      <t>カタ</t>
    </rPh>
    <rPh sb="46" eb="48">
      <t>ゼンシン</t>
    </rPh>
    <rPh sb="49" eb="51">
      <t>ショウジョウ</t>
    </rPh>
    <rPh sb="52" eb="53">
      <t>ア</t>
    </rPh>
    <rPh sb="64" eb="65">
      <t>コマ</t>
    </rPh>
    <phoneticPr fontId="2"/>
  </si>
  <si>
    <t>質問21)の[お腹の症状が現れることがあった]に○をつけた方へ
過去１ヵ月間のうち、それらのお腹の症状を合わせまとめてどのくらい困りましたか？</t>
    <rPh sb="0" eb="2">
      <t>シツモン</t>
    </rPh>
    <rPh sb="8" eb="9">
      <t>ナカ</t>
    </rPh>
    <rPh sb="10" eb="12">
      <t>ショウジョウ</t>
    </rPh>
    <rPh sb="13" eb="14">
      <t>アラワ</t>
    </rPh>
    <rPh sb="29" eb="30">
      <t>カタ</t>
    </rPh>
    <rPh sb="47" eb="48">
      <t>ナカ</t>
    </rPh>
    <rPh sb="49" eb="51">
      <t>ショウジョウ</t>
    </rPh>
    <rPh sb="52" eb="53">
      <t>ア</t>
    </rPh>
    <rPh sb="64" eb="65">
      <t>コマ</t>
    </rPh>
    <phoneticPr fontId="2"/>
  </si>
  <si>
    <t>質問24)の[全身の症状が現れることがあった]に○をつけた方へ
過去１ヵ月間のうち、それらの全身の症状を合わせまとめてどのくらい困りましたか？</t>
    <rPh sb="0" eb="2">
      <t>シツモン</t>
    </rPh>
    <rPh sb="7" eb="9">
      <t>ゼンシン</t>
    </rPh>
    <rPh sb="10" eb="12">
      <t>ショウジョウ</t>
    </rPh>
    <rPh sb="13" eb="14">
      <t>アラワ</t>
    </rPh>
    <rPh sb="29" eb="30">
      <t>カタ</t>
    </rPh>
    <rPh sb="46" eb="48">
      <t>ゼンシン</t>
    </rPh>
    <rPh sb="49" eb="51">
      <t>ショウジョウ</t>
    </rPh>
    <rPh sb="52" eb="53">
      <t>ア</t>
    </rPh>
    <rPh sb="64" eb="65">
      <t>コマ</t>
    </rPh>
    <phoneticPr fontId="2"/>
  </si>
  <si>
    <t>2015年3月　ver.7a(SF-8除外版)</t>
    <rPh sb="4" eb="5">
      <t>ネン</t>
    </rPh>
    <rPh sb="6" eb="7">
      <t>ガツ</t>
    </rPh>
    <rPh sb="19" eb="21">
      <t>ジョガイ</t>
    </rPh>
    <rPh sb="21" eb="22">
      <t>バン</t>
    </rPh>
    <phoneticPr fontId="2"/>
  </si>
  <si>
    <t>食道逆流SS</t>
    <rPh sb="0" eb="4">
      <t>ショクドウギャクリュウ</t>
    </rPh>
    <phoneticPr fontId="2"/>
  </si>
  <si>
    <t>腹痛SS</t>
    <rPh sb="0" eb="2">
      <t>フクツウ</t>
    </rPh>
    <phoneticPr fontId="2"/>
  </si>
  <si>
    <t>食事関連愁訴SS</t>
    <rPh sb="0" eb="2">
      <t>ショクジ</t>
    </rPh>
    <rPh sb="2" eb="4">
      <t>カンレン</t>
    </rPh>
    <rPh sb="4" eb="6">
      <t>シュウソ</t>
    </rPh>
    <phoneticPr fontId="2"/>
  </si>
  <si>
    <t>消化不良SS</t>
    <rPh sb="0" eb="4">
      <t>ショウカフリョウ</t>
    </rPh>
    <phoneticPr fontId="2"/>
  </si>
  <si>
    <t>下痢SS</t>
    <rPh sb="0" eb="2">
      <t>ゲリ</t>
    </rPh>
    <phoneticPr fontId="2"/>
  </si>
  <si>
    <t>便秘SS</t>
    <rPh sb="0" eb="2">
      <t>ベンピ</t>
    </rPh>
    <phoneticPr fontId="2"/>
  </si>
  <si>
    <t>質問票とその結果を示すグラフ等が、下記の各Excelシートに分かれて構成されています。</t>
    <rPh sb="6" eb="8">
      <t>ケッカ</t>
    </rPh>
    <rPh sb="9" eb="10">
      <t>シメ</t>
    </rPh>
    <rPh sb="14" eb="15">
      <t>ナド</t>
    </rPh>
    <rPh sb="17" eb="19">
      <t>カキ</t>
    </rPh>
    <rPh sb="20" eb="21">
      <t>カク</t>
    </rPh>
    <rPh sb="30" eb="31">
      <t>ワ</t>
    </rPh>
    <rPh sb="34" eb="36">
      <t>コウセイ</t>
    </rPh>
    <phoneticPr fontId="2"/>
  </si>
  <si>
    <t>シート</t>
    <phoneticPr fontId="2"/>
  </si>
  <si>
    <t>A. 患者基本情報</t>
    <rPh sb="3" eb="5">
      <t>カンジャ</t>
    </rPh>
    <rPh sb="5" eb="7">
      <t>キホン</t>
    </rPh>
    <rPh sb="7" eb="9">
      <t>ジョウホウ</t>
    </rPh>
    <phoneticPr fontId="2"/>
  </si>
  <si>
    <t>B. [質問票」</t>
    <rPh sb="4" eb="6">
      <t>シツモン</t>
    </rPh>
    <rPh sb="6" eb="7">
      <t>ヒョウ</t>
    </rPh>
    <phoneticPr fontId="2"/>
  </si>
  <si>
    <t>C. グラフ：　7点表示でその得点の通り表示されます。</t>
    <rPh sb="9" eb="10">
      <t>テン</t>
    </rPh>
    <rPh sb="10" eb="12">
      <t>ヒョウジ</t>
    </rPh>
    <rPh sb="15" eb="17">
      <t>トクテン</t>
    </rPh>
    <rPh sb="18" eb="19">
      <t>トオ</t>
    </rPh>
    <rPh sb="20" eb="22">
      <t>ヒョウジ</t>
    </rPh>
    <phoneticPr fontId="2"/>
  </si>
  <si>
    <t>D. グラフ（目盛5）：　5点表示で得点の差が少ない場合はよりその差が分かりやすくなります。</t>
    <rPh sb="7" eb="9">
      <t>メモリ</t>
    </rPh>
    <rPh sb="14" eb="15">
      <t>テン</t>
    </rPh>
    <rPh sb="15" eb="17">
      <t>ヒョウジ</t>
    </rPh>
    <rPh sb="18" eb="20">
      <t>トクテン</t>
    </rPh>
    <rPh sb="21" eb="22">
      <t>サ</t>
    </rPh>
    <rPh sb="23" eb="24">
      <t>スク</t>
    </rPh>
    <rPh sb="26" eb="28">
      <t>バアイ</t>
    </rPh>
    <rPh sb="33" eb="34">
      <t>サ</t>
    </rPh>
    <rPh sb="35" eb="36">
      <t>ワ</t>
    </rPh>
    <phoneticPr fontId="2"/>
  </si>
  <si>
    <t>F. 使い方</t>
    <rPh sb="3" eb="4">
      <t>ツカ</t>
    </rPh>
    <rPh sb="5" eb="6">
      <t>カタ</t>
    </rPh>
    <phoneticPr fontId="2"/>
  </si>
  <si>
    <t>これを数値のみコピーすることでエクセルの驟雨系ができます。</t>
    <phoneticPr fontId="2"/>
  </si>
  <si>
    <t>E.　集計用データ：　入力された質問票の回答得点とその下位尺度等が一列に表示され、</t>
    <rPh sb="3" eb="6">
      <t>シュウケイヨウ</t>
    </rPh>
    <rPh sb="11" eb="13">
      <t>ニュウリョク</t>
    </rPh>
    <rPh sb="16" eb="18">
      <t>シツモン</t>
    </rPh>
    <rPh sb="18" eb="19">
      <t>ヒョウ</t>
    </rPh>
    <rPh sb="20" eb="22">
      <t>カイトウ</t>
    </rPh>
    <rPh sb="22" eb="24">
      <t>トクテン</t>
    </rPh>
    <rPh sb="27" eb="29">
      <t>カイ</t>
    </rPh>
    <rPh sb="29" eb="31">
      <t>シャクド</t>
    </rPh>
    <rPh sb="31" eb="32">
      <t>トウ</t>
    </rPh>
    <rPh sb="33" eb="35">
      <t>イチレツ</t>
    </rPh>
    <rPh sb="36" eb="38">
      <t>ヒョウジ</t>
    </rPh>
    <phoneticPr fontId="2"/>
  </si>
  <si>
    <r>
      <t>"胃切除後障害の程度"チャートでは、</t>
    </r>
    <r>
      <rPr>
        <u/>
        <sz val="11"/>
        <color theme="1"/>
        <rFont val="ＭＳ Ｐゴシック"/>
        <family val="3"/>
        <charset val="128"/>
        <scheme val="minor"/>
      </rPr>
      <t>得点が３点以上</t>
    </r>
    <r>
      <rPr>
        <sz val="11"/>
        <color theme="1"/>
        <rFont val="ＭＳ Ｐゴシック"/>
        <family val="3"/>
        <charset val="128"/>
        <scheme val="minor"/>
      </rPr>
      <t>の場合、</t>
    </r>
    <rPh sb="1" eb="5">
      <t>イセツジョゴ</t>
    </rPh>
    <rPh sb="5" eb="7">
      <t>ショウガイ</t>
    </rPh>
    <rPh sb="8" eb="10">
      <t>テイド</t>
    </rPh>
    <phoneticPr fontId="2"/>
  </si>
  <si>
    <r>
      <t>必要に応じて印刷します。</t>
    </r>
    <r>
      <rPr>
        <u/>
        <sz val="11"/>
        <color theme="1"/>
        <rFont val="ＭＳ Ｐゴシック"/>
        <family val="3"/>
        <charset val="128"/>
        <scheme val="minor"/>
      </rPr>
      <t>グラフ部分のみ</t>
    </r>
    <r>
      <rPr>
        <sz val="11"/>
        <color theme="1"/>
        <rFont val="ＭＳ Ｐゴシック"/>
        <family val="3"/>
        <charset val="128"/>
        <scheme val="minor"/>
      </rPr>
      <t>、印刷されます。</t>
    </r>
    <rPh sb="0" eb="2">
      <t>ヒツヨウ</t>
    </rPh>
    <rPh sb="3" eb="4">
      <t>オウ</t>
    </rPh>
    <rPh sb="6" eb="8">
      <t>インサツ</t>
    </rPh>
    <rPh sb="15" eb="17">
      <t>ブブン</t>
    </rPh>
    <rPh sb="20" eb="22">
      <t>インサツ</t>
    </rPh>
    <phoneticPr fontId="2"/>
  </si>
  <si>
    <r>
      <t>近い術式のものが</t>
    </r>
    <r>
      <rPr>
        <u/>
        <sz val="11"/>
        <color theme="1"/>
        <rFont val="ＭＳ Ｐゴシック"/>
        <family val="3"/>
        <charset val="128"/>
        <scheme val="minor"/>
      </rPr>
      <t>自動表示</t>
    </r>
    <r>
      <rPr>
        <sz val="11"/>
        <color theme="1"/>
        <rFont val="ＭＳ Ｐゴシック"/>
        <family val="3"/>
        <charset val="128"/>
        <scheme val="minor"/>
      </rPr>
      <t>されます。</t>
    </r>
    <rPh sb="8" eb="10">
      <t>ジドウ</t>
    </rPh>
    <phoneticPr fontId="2"/>
  </si>
  <si>
    <t>局所切除</t>
    <rPh sb="0" eb="2">
      <t>キョクショ</t>
    </rPh>
    <rPh sb="2" eb="4">
      <t>セツジョ</t>
    </rPh>
    <phoneticPr fontId="2"/>
  </si>
  <si>
    <t>食後30分前後に、次のような症状が現れましたか？当てはまるものの番号に○をつけてください（いくつ○をつけてもけっこうです）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</si>
</sst>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00_ "/>
    <numFmt numFmtId="179" formatCode="yyyy/m/d;@"/>
    <numFmt numFmtId="180" formatCode="0.000_ "/>
  </numFmts>
  <fonts count="2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1"/>
      <color indexed="10"/>
      <name val="ＭＳ Ｐゴシック"/>
      <family val="3"/>
      <charset val="128"/>
    </font>
    <font>
      <sz val="9"/>
      <color indexed="8"/>
      <name val="ＭＳ Ｐゴシック"/>
      <family val="3"/>
      <charset val="128"/>
    </font>
    <font>
      <b/>
      <sz val="9"/>
      <color indexed="8"/>
      <name val="ＭＳ Ｐゴシック"/>
      <family val="3"/>
      <charset val="128"/>
    </font>
    <font>
      <sz val="9"/>
      <color indexed="48"/>
      <name val="ＭＳ Ｐゴシック"/>
      <family val="3"/>
      <charset val="128"/>
    </font>
    <font>
      <sz val="11"/>
      <color indexed="48"/>
      <name val="ＭＳ Ｐゴシック"/>
      <family val="3"/>
      <charset val="128"/>
    </font>
    <font>
      <b/>
      <sz val="9"/>
      <name val="ＭＳ Ｐゴシック"/>
      <family val="3"/>
      <charset val="128"/>
    </font>
    <font>
      <b/>
      <sz val="9"/>
      <color indexed="10"/>
      <name val="ＭＳ Ｐゴシック"/>
      <family val="3"/>
      <charset val="128"/>
    </font>
    <font>
      <u/>
      <sz val="11"/>
      <color indexed="8"/>
      <name val="ＭＳ Ｐゴシック"/>
      <family val="3"/>
      <charset val="128"/>
    </font>
    <font>
      <sz val="8"/>
      <color indexed="55"/>
      <name val="ＭＳ Ｐゴシック"/>
      <family val="3"/>
      <charset val="128"/>
    </font>
    <font>
      <sz val="11"/>
      <name val="ＭＳ Ｐゴシック"/>
      <family val="3"/>
      <charset val="128"/>
    </font>
    <font>
      <sz val="8"/>
      <color indexed="8"/>
      <name val="ＭＳ Ｐゴシック"/>
      <family val="3"/>
      <charset val="128"/>
    </font>
    <font>
      <sz val="9"/>
      <color indexed="81"/>
      <name val="ＭＳ Ｐゴシック"/>
      <family val="3"/>
      <charset val="128"/>
    </font>
    <font>
      <sz val="18"/>
      <color indexed="8"/>
      <name val="ＭＳ Ｐゴシック"/>
      <family val="3"/>
      <charset val="128"/>
    </font>
    <font>
      <b/>
      <i/>
      <u val="double"/>
      <sz val="11"/>
      <color indexed="10"/>
      <name val="ＭＳ Ｐゴシック"/>
      <family val="3"/>
      <charset val="128"/>
    </font>
    <font>
      <sz val="9"/>
      <color indexed="10"/>
      <name val="ＭＳ Ｐゴシック"/>
      <family val="3"/>
      <charset val="128"/>
    </font>
    <font>
      <sz val="14"/>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sz val="9"/>
      <color rgb="FF000000"/>
      <name val="MS UI Gothic"/>
      <family val="3"/>
      <charset val="128"/>
    </font>
    <font>
      <u/>
      <sz val="11"/>
      <color theme="1"/>
      <name val="ＭＳ Ｐゴシック"/>
      <family val="3"/>
      <charset val="128"/>
      <scheme val="minor"/>
    </font>
  </fonts>
  <fills count="11">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4"/>
        <bgColor indexed="64"/>
      </patternFill>
    </fill>
    <fill>
      <patternFill patternType="solid">
        <fgColor indexed="43"/>
        <bgColor indexed="64"/>
      </patternFill>
    </fill>
    <fill>
      <patternFill patternType="solid">
        <fgColor indexed="46"/>
        <bgColor indexed="64"/>
      </patternFill>
    </fill>
    <fill>
      <patternFill patternType="solid">
        <fgColor indexed="22"/>
        <bgColor indexed="64"/>
      </patternFill>
    </fill>
    <fill>
      <patternFill patternType="solid">
        <fgColor theme="3" tint="0.59999389629810485"/>
        <bgColor indexed="64"/>
      </patternFill>
    </fill>
    <fill>
      <patternFill patternType="solid">
        <fgColor rgb="FFFFFF99"/>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216">
    <xf numFmtId="0" fontId="0" fillId="0" borderId="0" xfId="0">
      <alignment vertical="center"/>
    </xf>
    <xf numFmtId="0" fontId="0" fillId="0" borderId="0" xfId="0" applyAlignment="1">
      <alignment vertical="center" wrapText="1"/>
    </xf>
    <xf numFmtId="0" fontId="5" fillId="0" borderId="0" xfId="0" applyFont="1">
      <alignment vertical="center"/>
    </xf>
    <xf numFmtId="0" fontId="5" fillId="0" borderId="0" xfId="0" applyFont="1" applyAlignment="1">
      <alignment vertical="center" wrapText="1"/>
    </xf>
    <xf numFmtId="0" fontId="5" fillId="0" borderId="1" xfId="0" applyFont="1" applyBorder="1">
      <alignment vertical="center"/>
    </xf>
    <xf numFmtId="0" fontId="5" fillId="0" borderId="1" xfId="0" applyFont="1" applyBorder="1" applyAlignment="1">
      <alignment vertical="center" wrapText="1"/>
    </xf>
    <xf numFmtId="0" fontId="5" fillId="0" borderId="1" xfId="0" applyNumberFormat="1" applyFont="1" applyBorder="1" applyAlignment="1">
      <alignment vertical="center" wrapText="1"/>
    </xf>
    <xf numFmtId="0" fontId="5"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0" fontId="5" fillId="3" borderId="2" xfId="0" applyFont="1" applyFill="1" applyBorder="1">
      <alignment vertical="center"/>
    </xf>
    <xf numFmtId="0" fontId="5" fillId="3" borderId="3" xfId="0" applyFont="1" applyFill="1" applyBorder="1">
      <alignment vertical="center"/>
    </xf>
    <xf numFmtId="0" fontId="5" fillId="3" borderId="4" xfId="0" applyFont="1" applyFill="1" applyBorder="1">
      <alignment vertical="center"/>
    </xf>
    <xf numFmtId="0" fontId="5" fillId="3" borderId="2" xfId="0" applyFont="1" applyFill="1" applyBorder="1" applyAlignment="1">
      <alignment horizontal="center" vertical="center"/>
    </xf>
    <xf numFmtId="0" fontId="1" fillId="0" borderId="0" xfId="0" applyFont="1">
      <alignment vertical="center"/>
    </xf>
    <xf numFmtId="0" fontId="5" fillId="3" borderId="4" xfId="0" applyFont="1" applyFill="1" applyBorder="1" applyAlignment="1">
      <alignment vertical="center" wrapText="1"/>
    </xf>
    <xf numFmtId="0" fontId="5" fillId="3" borderId="4" xfId="0" applyFont="1" applyFill="1" applyBorder="1" applyAlignment="1">
      <alignment horizontal="left" vertical="center" wrapText="1"/>
    </xf>
    <xf numFmtId="0" fontId="6" fillId="3" borderId="3" xfId="0" applyFont="1" applyFill="1" applyBorder="1">
      <alignment vertical="center"/>
    </xf>
    <xf numFmtId="0" fontId="5" fillId="3" borderId="3" xfId="0" applyFont="1" applyFill="1" applyBorder="1" applyAlignment="1">
      <alignment horizontal="left" vertical="center" wrapText="1"/>
    </xf>
    <xf numFmtId="0" fontId="6" fillId="4" borderId="1" xfId="0" applyFont="1" applyFill="1" applyBorder="1">
      <alignment vertical="center"/>
    </xf>
    <xf numFmtId="0" fontId="6" fillId="4" borderId="1" xfId="0" applyFont="1" applyFill="1" applyBorder="1" applyAlignment="1">
      <alignment vertical="center" wrapText="1"/>
    </xf>
    <xf numFmtId="0" fontId="5" fillId="0" borderId="0" xfId="0" applyFont="1" applyAlignment="1">
      <alignment vertical="center" textRotation="255"/>
    </xf>
    <xf numFmtId="14" fontId="0" fillId="0" borderId="0" xfId="0" applyNumberFormat="1">
      <alignment vertical="center"/>
    </xf>
    <xf numFmtId="0" fontId="0" fillId="0" borderId="0" xfId="0" applyNumberFormat="1">
      <alignment vertical="center"/>
    </xf>
    <xf numFmtId="0" fontId="7" fillId="0" borderId="0" xfId="0" applyFont="1">
      <alignment vertical="center"/>
    </xf>
    <xf numFmtId="0" fontId="8" fillId="0" borderId="0" xfId="0" applyFont="1">
      <alignment vertical="center"/>
    </xf>
    <xf numFmtId="178" fontId="5" fillId="0" borderId="1" xfId="0" applyNumberFormat="1" applyFont="1" applyBorder="1">
      <alignment vertical="center"/>
    </xf>
    <xf numFmtId="0" fontId="8" fillId="0" borderId="0" xfId="0" applyFont="1" applyAlignment="1">
      <alignment vertical="center" wrapText="1"/>
    </xf>
    <xf numFmtId="0" fontId="8" fillId="0" borderId="0" xfId="0" applyFont="1" applyAlignment="1">
      <alignment vertical="center"/>
    </xf>
    <xf numFmtId="179" fontId="1" fillId="5" borderId="0" xfId="0" applyNumberFormat="1" applyFont="1" applyFill="1" applyAlignment="1" applyProtection="1">
      <alignment horizontal="left" vertical="center"/>
      <protection locked="0"/>
    </xf>
    <xf numFmtId="0" fontId="5" fillId="3" borderId="3" xfId="0" applyFont="1" applyFill="1" applyBorder="1" applyProtection="1">
      <alignment vertical="center"/>
      <protection locked="0"/>
    </xf>
    <xf numFmtId="0" fontId="0" fillId="3" borderId="0" xfId="0" applyFill="1">
      <alignment vertical="center"/>
    </xf>
    <xf numFmtId="0" fontId="5" fillId="5" borderId="2" xfId="0" applyFont="1" applyFill="1" applyBorder="1" applyAlignment="1" applyProtection="1">
      <alignment horizontal="left" vertical="center" wrapText="1"/>
      <protection locked="0"/>
    </xf>
    <xf numFmtId="0" fontId="5" fillId="5" borderId="1" xfId="0" applyFont="1" applyFill="1" applyBorder="1" applyAlignment="1" applyProtection="1">
      <alignment horizontal="left" vertical="center" wrapText="1"/>
      <protection locked="0"/>
    </xf>
    <xf numFmtId="14" fontId="5" fillId="5" borderId="2" xfId="0" applyNumberFormat="1" applyFont="1" applyFill="1" applyBorder="1" applyAlignment="1" applyProtection="1">
      <alignment horizontal="left" vertical="center" wrapText="1"/>
      <protection locked="0"/>
    </xf>
    <xf numFmtId="0" fontId="5" fillId="5" borderId="2" xfId="0" applyFont="1" applyFill="1" applyBorder="1" applyProtection="1">
      <alignment vertical="center"/>
      <protection locked="0"/>
    </xf>
    <xf numFmtId="0" fontId="5" fillId="5" borderId="1" xfId="0" applyFont="1" applyFill="1" applyBorder="1" applyAlignment="1" applyProtection="1">
      <alignment vertical="center" wrapText="1"/>
      <protection locked="0"/>
    </xf>
    <xf numFmtId="14" fontId="5" fillId="5" borderId="2" xfId="0" applyNumberFormat="1" applyFont="1" applyFill="1" applyBorder="1" applyProtection="1">
      <alignment vertical="center"/>
      <protection locked="0"/>
    </xf>
    <xf numFmtId="0" fontId="5" fillId="5" borderId="5" xfId="0" applyFont="1" applyFill="1" applyBorder="1" applyProtection="1">
      <alignment vertical="center"/>
      <protection locked="0"/>
    </xf>
    <xf numFmtId="0" fontId="0" fillId="5" borderId="2" xfId="0" applyFill="1" applyBorder="1" applyProtection="1">
      <alignment vertical="center"/>
      <protection locked="0"/>
    </xf>
    <xf numFmtId="0" fontId="7" fillId="0" borderId="0" xfId="0" applyFont="1" applyProtection="1">
      <alignment vertical="center"/>
      <protection locked="0" hidden="1"/>
    </xf>
    <xf numFmtId="0" fontId="8" fillId="0" borderId="0" xfId="0" applyFont="1" applyProtection="1">
      <alignment vertical="center"/>
      <protection locked="0" hidden="1"/>
    </xf>
    <xf numFmtId="56" fontId="7" fillId="0" borderId="0" xfId="0" quotePrefix="1" applyNumberFormat="1" applyFont="1" applyProtection="1">
      <alignment vertical="center"/>
      <protection locked="0" hidden="1"/>
    </xf>
    <xf numFmtId="0" fontId="7" fillId="0" borderId="0" xfId="0" quotePrefix="1" applyFont="1" applyProtection="1">
      <alignment vertical="center"/>
      <protection locked="0" hidden="1"/>
    </xf>
    <xf numFmtId="0" fontId="5" fillId="3" borderId="0" xfId="0" applyFont="1" applyFill="1">
      <alignment vertical="center"/>
    </xf>
    <xf numFmtId="0" fontId="5" fillId="3" borderId="3" xfId="0" applyFont="1" applyFill="1" applyBorder="1" applyProtection="1">
      <alignment vertical="center"/>
    </xf>
    <xf numFmtId="0" fontId="5" fillId="3" borderId="4" xfId="0" applyFont="1" applyFill="1" applyBorder="1" applyProtection="1">
      <alignment vertical="center"/>
    </xf>
    <xf numFmtId="0" fontId="5" fillId="3" borderId="0" xfId="0" applyFont="1" applyFill="1" applyProtection="1">
      <alignment vertical="center"/>
      <protection locked="0" hidden="1"/>
    </xf>
    <xf numFmtId="0" fontId="5" fillId="3" borderId="0" xfId="0" applyFont="1" applyFill="1" applyAlignment="1">
      <alignment vertical="center" wrapText="1"/>
    </xf>
    <xf numFmtId="0" fontId="0" fillId="3" borderId="2" xfId="0" applyFill="1" applyBorder="1" applyProtection="1">
      <alignment vertical="center"/>
    </xf>
    <xf numFmtId="0" fontId="0" fillId="3" borderId="3" xfId="0" applyFill="1" applyBorder="1" applyProtection="1">
      <alignment vertical="center"/>
    </xf>
    <xf numFmtId="0" fontId="7" fillId="3" borderId="0" xfId="0" applyFont="1" applyFill="1" applyProtection="1">
      <alignment vertical="center"/>
      <protection locked="0" hidden="1"/>
    </xf>
    <xf numFmtId="0" fontId="5" fillId="3" borderId="2" xfId="0" applyFont="1" applyFill="1" applyBorder="1" applyProtection="1">
      <alignment vertical="center"/>
    </xf>
    <xf numFmtId="0" fontId="0" fillId="3" borderId="4" xfId="0" applyFill="1" applyBorder="1" applyProtection="1">
      <alignment vertical="center"/>
    </xf>
    <xf numFmtId="0" fontId="8" fillId="3" borderId="0" xfId="0" applyFont="1" applyFill="1" applyProtection="1">
      <alignment vertical="center"/>
      <protection locked="0" hidden="1"/>
    </xf>
    <xf numFmtId="0" fontId="5" fillId="3" borderId="6" xfId="0" applyFont="1" applyFill="1" applyBorder="1" applyProtection="1">
      <alignment vertical="center"/>
    </xf>
    <xf numFmtId="0" fontId="5" fillId="3" borderId="7" xfId="0" applyFont="1" applyFill="1" applyBorder="1" applyProtection="1">
      <alignment vertical="center"/>
    </xf>
    <xf numFmtId="0" fontId="5" fillId="3" borderId="8" xfId="0" applyFont="1" applyFill="1" applyBorder="1" applyProtection="1">
      <alignment vertical="center"/>
    </xf>
    <xf numFmtId="0" fontId="5" fillId="3" borderId="9" xfId="0" applyFont="1" applyFill="1" applyBorder="1" applyProtection="1">
      <alignment vertical="center"/>
    </xf>
    <xf numFmtId="0" fontId="5" fillId="3" borderId="5" xfId="0" applyFont="1" applyFill="1" applyBorder="1" applyProtection="1">
      <alignment vertical="center"/>
    </xf>
    <xf numFmtId="0" fontId="5" fillId="3" borderId="10" xfId="0" applyFont="1" applyFill="1" applyBorder="1" applyProtection="1">
      <alignment vertical="center"/>
    </xf>
    <xf numFmtId="56" fontId="5" fillId="3" borderId="3" xfId="0" quotePrefix="1" applyNumberFormat="1" applyFont="1" applyFill="1" applyBorder="1" applyProtection="1">
      <alignment vertical="center"/>
    </xf>
    <xf numFmtId="0" fontId="5" fillId="3" borderId="3" xfId="0" quotePrefix="1" applyFont="1" applyFill="1" applyBorder="1" applyProtection="1">
      <alignment vertical="center"/>
    </xf>
    <xf numFmtId="0" fontId="0" fillId="3" borderId="0" xfId="0" applyFill="1" applyProtection="1">
      <alignment vertical="center"/>
      <protection locked="0" hidden="1"/>
    </xf>
    <xf numFmtId="0" fontId="1" fillId="5" borderId="5" xfId="0" applyFont="1" applyFill="1" applyBorder="1" applyProtection="1">
      <alignment vertical="center"/>
      <protection locked="0"/>
    </xf>
    <xf numFmtId="0" fontId="1" fillId="3" borderId="0" xfId="0" applyFont="1" applyFill="1" applyBorder="1">
      <alignment vertical="center"/>
    </xf>
    <xf numFmtId="0" fontId="1" fillId="3" borderId="0" xfId="0" applyFont="1" applyFill="1" applyAlignment="1">
      <alignment vertical="center" wrapText="1"/>
    </xf>
    <xf numFmtId="0" fontId="1" fillId="3" borderId="0" xfId="0" applyFont="1" applyFill="1">
      <alignment vertical="center"/>
    </xf>
    <xf numFmtId="0" fontId="5" fillId="3" borderId="0" xfId="0" applyNumberFormat="1" applyFont="1" applyFill="1" applyAlignment="1">
      <alignment vertical="center" wrapText="1"/>
    </xf>
    <xf numFmtId="0" fontId="0" fillId="3" borderId="5" xfId="0" applyFill="1" applyBorder="1">
      <alignment vertical="center"/>
    </xf>
    <xf numFmtId="0" fontId="0" fillId="3" borderId="0" xfId="0" applyFill="1" applyAlignment="1">
      <alignment vertical="center" wrapText="1"/>
    </xf>
    <xf numFmtId="0" fontId="0" fillId="3" borderId="0" xfId="0" applyFill="1" applyAlignment="1">
      <alignment vertical="top" wrapText="1"/>
    </xf>
    <xf numFmtId="0" fontId="0" fillId="0" borderId="0" xfId="0" applyProtection="1">
      <alignment vertical="center"/>
      <protection locked="0"/>
    </xf>
    <xf numFmtId="0" fontId="0" fillId="0" borderId="0" xfId="0" applyAlignment="1" applyProtection="1">
      <alignment vertical="center" wrapText="1"/>
      <protection locked="0"/>
    </xf>
    <xf numFmtId="0" fontId="0" fillId="0" borderId="1" xfId="0" applyBorder="1" applyAlignment="1" applyProtection="1">
      <alignment vertical="center" wrapText="1"/>
      <protection locked="0"/>
    </xf>
    <xf numFmtId="0" fontId="8" fillId="0" borderId="0" xfId="0" applyFont="1" applyProtection="1">
      <alignment vertical="center"/>
      <protection locked="0"/>
    </xf>
    <xf numFmtId="0" fontId="8" fillId="0" borderId="0" xfId="0" applyFont="1" applyAlignment="1" applyProtection="1">
      <alignment vertical="center" wrapText="1"/>
      <protection locked="0"/>
    </xf>
    <xf numFmtId="0" fontId="8" fillId="0" borderId="0" xfId="0" applyFont="1" applyAlignment="1" applyProtection="1">
      <alignment vertical="center"/>
      <protection locked="0"/>
    </xf>
    <xf numFmtId="0" fontId="8" fillId="0" borderId="0" xfId="0" quotePrefix="1" applyFont="1" applyAlignment="1" applyProtection="1">
      <alignment vertical="center"/>
      <protection locked="0"/>
    </xf>
    <xf numFmtId="0" fontId="5" fillId="3" borderId="0" xfId="0" applyFont="1" applyFill="1" applyAlignment="1">
      <alignment vertical="top"/>
    </xf>
    <xf numFmtId="0" fontId="4" fillId="0" borderId="0" xfId="0" applyFont="1">
      <alignment vertical="center"/>
    </xf>
    <xf numFmtId="0" fontId="0" fillId="3" borderId="0" xfId="0" applyFill="1" applyAlignment="1">
      <alignment vertical="center"/>
    </xf>
    <xf numFmtId="0" fontId="0" fillId="3" borderId="0" xfId="0" applyFill="1" applyAlignment="1">
      <alignment vertical="top"/>
    </xf>
    <xf numFmtId="0" fontId="0" fillId="2" borderId="1" xfId="0" applyFill="1" applyBorder="1" applyAlignment="1" applyProtection="1">
      <alignment horizontal="center" vertical="center" shrinkToFit="1"/>
    </xf>
    <xf numFmtId="0" fontId="0" fillId="0" borderId="1" xfId="0" applyBorder="1" applyProtection="1">
      <alignment vertical="center"/>
    </xf>
    <xf numFmtId="0" fontId="0" fillId="0" borderId="0" xfId="0" applyProtection="1">
      <alignment vertical="center"/>
    </xf>
    <xf numFmtId="0" fontId="11" fillId="0" borderId="0" xfId="0" applyFont="1">
      <alignment vertical="center"/>
    </xf>
    <xf numFmtId="0" fontId="0" fillId="0" borderId="1" xfId="0" applyBorder="1">
      <alignment vertical="center"/>
    </xf>
    <xf numFmtId="0" fontId="5" fillId="3" borderId="2" xfId="0" applyFont="1" applyFill="1" applyBorder="1" applyAlignment="1" applyProtection="1">
      <alignment horizontal="left" vertical="center" wrapText="1"/>
    </xf>
    <xf numFmtId="0" fontId="6" fillId="3" borderId="3" xfId="0" applyFont="1" applyFill="1" applyBorder="1" applyProtection="1">
      <alignment vertical="center"/>
    </xf>
    <xf numFmtId="0" fontId="6" fillId="4" borderId="1" xfId="0" applyFont="1" applyFill="1" applyBorder="1" applyAlignment="1" applyProtection="1">
      <alignment vertical="center" wrapText="1"/>
    </xf>
    <xf numFmtId="178" fontId="5" fillId="0" borderId="1" xfId="0" applyNumberFormat="1" applyFont="1" applyBorder="1" applyProtection="1">
      <alignment vertical="center"/>
    </xf>
    <xf numFmtId="177" fontId="5" fillId="3" borderId="3" xfId="0" applyNumberFormat="1"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5" fillId="0" borderId="4" xfId="0" applyFont="1" applyBorder="1" applyAlignment="1" applyProtection="1">
      <alignment horizontal="right" vertical="center"/>
    </xf>
    <xf numFmtId="0" fontId="0" fillId="0" borderId="0" xfId="0" applyFill="1" applyBorder="1" applyAlignment="1" applyProtection="1">
      <alignment vertical="center"/>
      <protection locked="0"/>
    </xf>
    <xf numFmtId="0" fontId="0" fillId="0" borderId="0" xfId="0" applyFill="1">
      <alignment vertical="center"/>
    </xf>
    <xf numFmtId="0" fontId="5" fillId="3" borderId="0" xfId="0" applyFont="1" applyFill="1" applyAlignment="1">
      <alignment vertical="center"/>
    </xf>
    <xf numFmtId="0" fontId="1" fillId="0" borderId="0" xfId="0" applyFont="1" applyAlignment="1">
      <alignment vertical="center" wrapText="1"/>
    </xf>
    <xf numFmtId="0" fontId="5" fillId="3" borderId="5" xfId="0" applyFont="1" applyFill="1" applyBorder="1" applyAlignment="1" applyProtection="1">
      <alignment horizontal="right" vertical="center"/>
    </xf>
    <xf numFmtId="0" fontId="5" fillId="3" borderId="3" xfId="0" applyFont="1" applyFill="1" applyBorder="1" applyAlignment="1" applyProtection="1">
      <alignment horizontal="right" vertical="center"/>
    </xf>
    <xf numFmtId="0" fontId="0" fillId="3" borderId="6" xfId="0" applyFill="1" applyBorder="1" applyProtection="1">
      <alignment vertical="center"/>
    </xf>
    <xf numFmtId="0" fontId="0" fillId="3" borderId="7" xfId="0" applyFill="1" applyBorder="1" applyProtection="1">
      <alignment vertical="center"/>
    </xf>
    <xf numFmtId="0" fontId="0" fillId="3" borderId="7" xfId="0" applyFill="1" applyBorder="1" applyAlignment="1" applyProtection="1">
      <alignment horizontal="right" vertical="center"/>
    </xf>
    <xf numFmtId="0" fontId="0" fillId="3" borderId="8" xfId="0" applyFill="1" applyBorder="1" applyAlignment="1" applyProtection="1"/>
    <xf numFmtId="0" fontId="0" fillId="3" borderId="9" xfId="0" applyFill="1" applyBorder="1" applyProtection="1">
      <alignment vertical="center"/>
    </xf>
    <xf numFmtId="0" fontId="0" fillId="3" borderId="5" xfId="0" applyFill="1" applyBorder="1" applyProtection="1">
      <alignment vertical="center"/>
    </xf>
    <xf numFmtId="0" fontId="0" fillId="3" borderId="5" xfId="0" applyFill="1" applyBorder="1" applyAlignment="1" applyProtection="1">
      <alignment horizontal="right" vertical="center"/>
    </xf>
    <xf numFmtId="0" fontId="0" fillId="3" borderId="10" xfId="0" applyFill="1" applyBorder="1" applyAlignment="1" applyProtection="1">
      <alignment vertical="center"/>
    </xf>
    <xf numFmtId="0" fontId="12" fillId="3" borderId="0" xfId="0" applyFont="1" applyFill="1">
      <alignment vertical="center"/>
    </xf>
    <xf numFmtId="0" fontId="12" fillId="3" borderId="3" xfId="0" applyFont="1" applyFill="1" applyBorder="1" applyProtection="1">
      <alignment vertical="center"/>
    </xf>
    <xf numFmtId="0" fontId="6" fillId="4" borderId="1" xfId="0" applyFont="1" applyFill="1" applyBorder="1" applyProtection="1">
      <alignment vertical="center"/>
    </xf>
    <xf numFmtId="0" fontId="6" fillId="4" borderId="11" xfId="0" applyFont="1" applyFill="1" applyBorder="1" applyProtection="1">
      <alignment vertical="center"/>
    </xf>
    <xf numFmtId="0" fontId="6" fillId="4" borderId="12" xfId="0" applyFont="1" applyFill="1" applyBorder="1" applyProtection="1">
      <alignment vertical="center"/>
    </xf>
    <xf numFmtId="0" fontId="6" fillId="4" borderId="1" xfId="0" applyFont="1" applyFill="1" applyBorder="1" applyAlignment="1" applyProtection="1">
      <alignment vertical="top"/>
    </xf>
    <xf numFmtId="0" fontId="6" fillId="4" borderId="11" xfId="0" applyFont="1" applyFill="1" applyBorder="1" applyAlignment="1" applyProtection="1">
      <alignment vertical="center"/>
    </xf>
    <xf numFmtId="0" fontId="6" fillId="4" borderId="12" xfId="0" applyFont="1" applyFill="1" applyBorder="1" applyAlignment="1" applyProtection="1">
      <alignment vertical="center"/>
    </xf>
    <xf numFmtId="0" fontId="9" fillId="4" borderId="11" xfId="0" applyFont="1" applyFill="1" applyBorder="1" applyProtection="1">
      <alignment vertical="center"/>
    </xf>
    <xf numFmtId="0" fontId="10" fillId="4" borderId="12" xfId="0" applyFont="1" applyFill="1" applyBorder="1" applyProtection="1">
      <alignment vertical="center"/>
    </xf>
    <xf numFmtId="0" fontId="9" fillId="4" borderId="1" xfId="0" applyFont="1" applyFill="1" applyBorder="1" applyAlignment="1" applyProtection="1">
      <alignment vertical="top"/>
    </xf>
    <xf numFmtId="0" fontId="5" fillId="0" borderId="2" xfId="0" applyFont="1" applyFill="1" applyBorder="1" applyProtection="1">
      <alignment vertical="center"/>
    </xf>
    <xf numFmtId="0" fontId="5" fillId="5" borderId="3" xfId="0" applyFont="1" applyFill="1" applyBorder="1" applyProtection="1">
      <alignment vertical="center"/>
      <protection locked="0"/>
    </xf>
    <xf numFmtId="0" fontId="0" fillId="5" borderId="5" xfId="0" applyFill="1" applyBorder="1" applyProtection="1">
      <alignment vertical="center"/>
      <protection locked="0"/>
    </xf>
    <xf numFmtId="0" fontId="13" fillId="0" borderId="1" xfId="0" applyFont="1" applyBorder="1" applyProtection="1">
      <alignment vertical="center"/>
    </xf>
    <xf numFmtId="0" fontId="13" fillId="0" borderId="0" xfId="0" applyFont="1" applyProtection="1">
      <alignment vertical="center"/>
    </xf>
    <xf numFmtId="0" fontId="13" fillId="2" borderId="1" xfId="0" applyFont="1" applyFill="1" applyBorder="1" applyAlignment="1" applyProtection="1">
      <alignment horizontal="center" vertical="center" shrinkToFit="1"/>
    </xf>
    <xf numFmtId="0" fontId="13" fillId="0" borderId="0" xfId="0" applyFont="1" applyProtection="1">
      <alignment vertical="center"/>
      <protection locked="0"/>
    </xf>
    <xf numFmtId="0" fontId="0" fillId="2" borderId="1" xfId="0" applyFill="1" applyBorder="1" applyAlignment="1" applyProtection="1">
      <alignment horizontal="center" vertical="center" wrapText="1" shrinkToFit="1"/>
    </xf>
    <xf numFmtId="0" fontId="11" fillId="4" borderId="2"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0" fillId="5" borderId="3" xfId="0" applyFill="1" applyBorder="1">
      <alignment vertical="center"/>
    </xf>
    <xf numFmtId="0" fontId="0" fillId="5" borderId="4" xfId="0" applyFill="1" applyBorder="1">
      <alignment vertical="center"/>
    </xf>
    <xf numFmtId="0" fontId="0" fillId="3" borderId="3" xfId="0" applyFill="1" applyBorder="1">
      <alignment vertical="center"/>
    </xf>
    <xf numFmtId="0" fontId="0" fillId="3" borderId="4"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16" fillId="0" borderId="0" xfId="0" applyFont="1">
      <alignment vertical="center"/>
    </xf>
    <xf numFmtId="0" fontId="0" fillId="5" borderId="2" xfId="0" applyFill="1" applyBorder="1">
      <alignment vertical="center"/>
    </xf>
    <xf numFmtId="0" fontId="0" fillId="3" borderId="2" xfId="0" applyFill="1" applyBorder="1">
      <alignment vertical="center"/>
    </xf>
    <xf numFmtId="0" fontId="17" fillId="0" borderId="0" xfId="0" applyFont="1">
      <alignment vertical="center"/>
    </xf>
    <xf numFmtId="0" fontId="1" fillId="6" borderId="0" xfId="0" applyFont="1" applyFill="1">
      <alignment vertical="center"/>
    </xf>
    <xf numFmtId="180" fontId="0" fillId="0" borderId="0" xfId="0" applyNumberFormat="1">
      <alignment vertical="center"/>
    </xf>
    <xf numFmtId="0" fontId="0" fillId="0" borderId="1" xfId="0" applyFill="1" applyBorder="1">
      <alignment vertical="center"/>
    </xf>
    <xf numFmtId="0" fontId="0" fillId="7" borderId="1" xfId="0" applyFill="1" applyBorder="1" applyAlignment="1" applyProtection="1">
      <alignment vertical="center" wrapText="1"/>
      <protection locked="0"/>
    </xf>
    <xf numFmtId="0" fontId="7" fillId="0" borderId="0" xfId="0" applyFont="1" applyAlignment="1"/>
    <xf numFmtId="0" fontId="18" fillId="0" borderId="0" xfId="0" applyFont="1">
      <alignment vertical="center"/>
    </xf>
    <xf numFmtId="0" fontId="8" fillId="0" borderId="0" xfId="0" applyFont="1" applyAlignment="1" applyProtection="1">
      <alignment horizontal="right" vertical="center"/>
      <protection locked="0" hidden="1"/>
    </xf>
    <xf numFmtId="0" fontId="7" fillId="0" borderId="0" xfId="0" applyFont="1" applyProtection="1">
      <alignment vertical="center"/>
      <protection locked="0"/>
    </xf>
    <xf numFmtId="0" fontId="5" fillId="3" borderId="0" xfId="0" applyFont="1" applyFill="1" applyProtection="1">
      <alignment vertical="center"/>
      <protection locked="0"/>
    </xf>
    <xf numFmtId="0" fontId="6" fillId="3" borderId="9" xfId="0" applyFont="1" applyFill="1" applyBorder="1" applyProtection="1">
      <alignment vertical="center"/>
    </xf>
    <xf numFmtId="0" fontId="9" fillId="4" borderId="1" xfId="0" applyFont="1" applyFill="1" applyBorder="1" applyAlignment="1" applyProtection="1">
      <alignment vertical="top" wrapText="1"/>
    </xf>
    <xf numFmtId="0" fontId="5" fillId="3" borderId="3" xfId="0" applyFont="1" applyFill="1" applyBorder="1" applyAlignment="1" applyProtection="1">
      <alignment horizontal="right" vertical="center"/>
      <protection locked="0"/>
    </xf>
    <xf numFmtId="0" fontId="5" fillId="3" borderId="10" xfId="0" applyFont="1" applyFill="1" applyBorder="1" applyAlignment="1" applyProtection="1">
      <alignment vertical="center"/>
    </xf>
    <xf numFmtId="0" fontId="0" fillId="5" borderId="5" xfId="0" applyFill="1" applyBorder="1" applyAlignment="1" applyProtection="1">
      <alignment vertical="center" shrinkToFit="1"/>
      <protection locked="0"/>
    </xf>
    <xf numFmtId="0" fontId="20" fillId="3" borderId="0" xfId="0" applyFont="1" applyFill="1">
      <alignment vertical="center"/>
    </xf>
    <xf numFmtId="0" fontId="1" fillId="5" borderId="3" xfId="0" applyFont="1" applyFill="1" applyBorder="1" applyProtection="1">
      <alignment vertical="center"/>
      <protection locked="0"/>
    </xf>
    <xf numFmtId="0" fontId="14" fillId="0" borderId="0" xfId="0" applyFont="1" applyAlignment="1" applyProtection="1">
      <alignment horizontal="right" vertical="center"/>
    </xf>
    <xf numFmtId="0" fontId="0" fillId="0" borderId="0" xfId="0" applyAlignment="1" applyProtection="1">
      <alignment vertical="center" wrapText="1"/>
    </xf>
    <xf numFmtId="0" fontId="5" fillId="0" borderId="0" xfId="0" applyFont="1" applyProtection="1">
      <alignment vertical="center"/>
    </xf>
    <xf numFmtId="0" fontId="0" fillId="2" borderId="1" xfId="0" applyFill="1" applyBorder="1" applyAlignment="1" applyProtection="1">
      <alignment horizontal="center" vertical="center" wrapText="1"/>
    </xf>
    <xf numFmtId="0" fontId="0" fillId="2" borderId="1" xfId="0" applyFill="1" applyBorder="1" applyAlignment="1" applyProtection="1">
      <alignment horizontal="center" vertical="center"/>
    </xf>
    <xf numFmtId="0" fontId="0" fillId="0" borderId="1" xfId="0" applyBorder="1" applyAlignment="1" applyProtection="1">
      <alignment vertical="center" wrapText="1"/>
    </xf>
    <xf numFmtId="180" fontId="0" fillId="0" borderId="1" xfId="0" applyNumberFormat="1" applyBorder="1" applyProtection="1">
      <alignment vertical="center"/>
    </xf>
    <xf numFmtId="0" fontId="0" fillId="0" borderId="0" xfId="0" applyFill="1" applyBorder="1" applyProtection="1">
      <alignment vertical="center"/>
    </xf>
    <xf numFmtId="0" fontId="5" fillId="0" borderId="0" xfId="0" applyFont="1" applyFill="1" applyBorder="1" applyAlignment="1" applyProtection="1">
      <alignment horizontal="left" vertical="center"/>
    </xf>
    <xf numFmtId="0" fontId="0" fillId="0" borderId="0" xfId="0" applyFill="1" applyBorder="1" applyAlignment="1" applyProtection="1">
      <alignment horizontal="center" vertical="center" shrinkToFit="1"/>
    </xf>
    <xf numFmtId="0" fontId="0" fillId="2" borderId="1" xfId="0" applyFill="1" applyBorder="1" applyProtection="1">
      <alignment vertical="center"/>
    </xf>
    <xf numFmtId="176" fontId="0" fillId="0" borderId="1" xfId="0" applyNumberFormat="1" applyFill="1" applyBorder="1" applyProtection="1">
      <alignment vertical="center"/>
    </xf>
    <xf numFmtId="176" fontId="21" fillId="0" borderId="1" xfId="1" applyNumberFormat="1" applyFont="1" applyBorder="1" applyProtection="1">
      <alignment vertical="center"/>
    </xf>
    <xf numFmtId="176" fontId="13" fillId="0" borderId="1" xfId="0" applyNumberFormat="1" applyFont="1" applyFill="1" applyBorder="1" applyProtection="1">
      <alignment vertical="center"/>
    </xf>
    <xf numFmtId="0" fontId="0" fillId="0" borderId="0" xfId="0" applyBorder="1" applyProtection="1">
      <alignment vertical="center"/>
    </xf>
    <xf numFmtId="176" fontId="0" fillId="0" borderId="0" xfId="0" applyNumberFormat="1" applyBorder="1" applyProtection="1">
      <alignment vertical="center"/>
    </xf>
    <xf numFmtId="0" fontId="0" fillId="0" borderId="0" xfId="0" applyAlignment="1" applyProtection="1">
      <alignment horizontal="right" vertical="center"/>
    </xf>
    <xf numFmtId="9" fontId="0" fillId="0" borderId="0" xfId="0" applyNumberFormat="1" applyBorder="1" applyProtection="1">
      <alignment vertical="center"/>
    </xf>
    <xf numFmtId="0" fontId="5" fillId="0" borderId="0" xfId="0" applyFont="1" applyFill="1" applyBorder="1" applyAlignment="1" applyProtection="1">
      <alignment horizontal="right" vertical="center"/>
    </xf>
    <xf numFmtId="176" fontId="1" fillId="0" borderId="1" xfId="1" applyNumberFormat="1" applyFont="1" applyBorder="1" applyProtection="1">
      <alignment vertical="center"/>
    </xf>
    <xf numFmtId="0" fontId="5" fillId="0" borderId="1" xfId="0" applyFont="1" applyBorder="1" applyAlignment="1">
      <alignment vertical="center" textRotation="255"/>
    </xf>
    <xf numFmtId="0" fontId="0" fillId="0" borderId="4" xfId="0" applyBorder="1" applyProtection="1">
      <alignment vertical="center"/>
    </xf>
    <xf numFmtId="0" fontId="0" fillId="2" borderId="11" xfId="0" applyFill="1" applyBorder="1" applyAlignment="1" applyProtection="1">
      <alignment horizontal="center" vertical="center"/>
    </xf>
    <xf numFmtId="0" fontId="5" fillId="0" borderId="1" xfId="0" applyFont="1" applyFill="1" applyBorder="1">
      <alignment vertical="center"/>
    </xf>
    <xf numFmtId="0" fontId="7" fillId="0" borderId="0" xfId="0" applyFont="1" applyFill="1" applyProtection="1">
      <alignment vertical="center"/>
      <protection locked="0" hidden="1"/>
    </xf>
    <xf numFmtId="0" fontId="5" fillId="0" borderId="0" xfId="0" applyFont="1" applyFill="1">
      <alignment vertical="center"/>
    </xf>
    <xf numFmtId="0" fontId="5" fillId="10" borderId="1" xfId="0" applyFont="1" applyFill="1" applyBorder="1" applyAlignment="1">
      <alignment horizontal="center" vertical="center"/>
    </xf>
    <xf numFmtId="0" fontId="5" fillId="10" borderId="1" xfId="0" applyNumberFormat="1" applyFont="1" applyFill="1" applyBorder="1" applyAlignment="1">
      <alignment vertical="center" wrapText="1"/>
    </xf>
    <xf numFmtId="0" fontId="5" fillId="10" borderId="2" xfId="0" applyFont="1" applyFill="1" applyBorder="1">
      <alignment vertical="center"/>
    </xf>
    <xf numFmtId="0" fontId="5" fillId="10" borderId="3" xfId="0" applyFont="1" applyFill="1" applyBorder="1">
      <alignment vertical="center"/>
    </xf>
    <xf numFmtId="0" fontId="5" fillId="10" borderId="4" xfId="0" applyFont="1" applyFill="1" applyBorder="1">
      <alignment vertical="center"/>
    </xf>
    <xf numFmtId="0" fontId="5" fillId="10" borderId="1" xfId="0" applyFont="1" applyFill="1" applyBorder="1">
      <alignment vertical="center"/>
    </xf>
    <xf numFmtId="0" fontId="5" fillId="10" borderId="1" xfId="0" applyFont="1" applyFill="1" applyBorder="1" applyAlignment="1">
      <alignment vertical="center" wrapText="1"/>
    </xf>
    <xf numFmtId="0" fontId="7" fillId="10" borderId="0" xfId="0" applyFont="1" applyFill="1" applyProtection="1">
      <alignment vertical="center"/>
      <protection locked="0" hidden="1"/>
    </xf>
    <xf numFmtId="0" fontId="5" fillId="10" borderId="0" xfId="0" applyFont="1" applyFill="1">
      <alignment vertical="center"/>
    </xf>
    <xf numFmtId="0" fontId="13" fillId="0" borderId="0" xfId="0" applyFont="1">
      <alignment vertical="center"/>
    </xf>
    <xf numFmtId="0" fontId="12" fillId="3" borderId="13" xfId="0" applyFont="1" applyFill="1" applyBorder="1" applyAlignment="1">
      <alignment horizontal="left" vertical="center" wrapText="1"/>
    </xf>
    <xf numFmtId="0" fontId="12" fillId="3" borderId="0" xfId="0" applyFont="1" applyFill="1" applyAlignment="1">
      <alignment horizontal="left" vertical="center" wrapText="1"/>
    </xf>
    <xf numFmtId="0" fontId="5" fillId="5" borderId="3" xfId="0" applyFont="1" applyFill="1" applyBorder="1" applyAlignment="1" applyProtection="1">
      <alignment horizontal="left" vertical="center" shrinkToFit="1"/>
      <protection locked="0"/>
    </xf>
    <xf numFmtId="0" fontId="5" fillId="5" borderId="3" xfId="0" applyFont="1" applyFill="1" applyBorder="1" applyAlignment="1" applyProtection="1">
      <alignment horizontal="left" vertical="center"/>
      <protection locked="0"/>
    </xf>
    <xf numFmtId="0" fontId="0" fillId="3" borderId="0" xfId="0" applyFill="1" applyAlignment="1">
      <alignment horizontal="left" vertical="top" wrapText="1"/>
    </xf>
    <xf numFmtId="0" fontId="0" fillId="3" borderId="0" xfId="0" applyFill="1" applyAlignment="1">
      <alignment horizontal="left" vertical="center" wrapText="1"/>
    </xf>
    <xf numFmtId="0" fontId="19" fillId="9" borderId="2" xfId="0" applyFont="1" applyFill="1" applyBorder="1" applyAlignment="1" applyProtection="1">
      <alignment horizontal="center" vertical="center" shrinkToFit="1"/>
      <protection locked="0"/>
    </xf>
    <xf numFmtId="0" fontId="19" fillId="9" borderId="4" xfId="0" applyFont="1" applyFill="1" applyBorder="1" applyAlignment="1" applyProtection="1">
      <alignment horizontal="center" vertical="center" shrinkToFit="1"/>
      <protection locked="0"/>
    </xf>
    <xf numFmtId="0" fontId="13" fillId="9" borderId="1" xfId="0"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pplyProtection="1">
      <alignment horizontal="left" vertical="center" wrapText="1"/>
      <protection locked="0"/>
    </xf>
    <xf numFmtId="0" fontId="13" fillId="8" borderId="1" xfId="0" applyFont="1" applyFill="1" applyBorder="1" applyAlignment="1">
      <alignment horizontal="center" vertical="center"/>
    </xf>
    <xf numFmtId="0" fontId="19" fillId="8" borderId="2" xfId="0" applyFont="1" applyFill="1" applyBorder="1" applyAlignment="1">
      <alignment horizontal="center" vertical="center" shrinkToFit="1"/>
    </xf>
    <xf numFmtId="0" fontId="19" fillId="8" borderId="4" xfId="0" applyFont="1" applyFill="1" applyBorder="1" applyAlignment="1">
      <alignment horizontal="center" vertical="center" shrinkToFit="1"/>
    </xf>
  </cellXfs>
  <cellStyles count="2">
    <cellStyle name="パーセント" xfId="1" builtinId="5"/>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i="0" u="sng" strike="noStrike" baseline="0">
                <a:solidFill>
                  <a:srgbClr val="000000"/>
                </a:solidFill>
                <a:latin typeface="ＭＳ Ｐゴシック"/>
                <a:ea typeface="ＭＳ Ｐゴシック"/>
                <a:cs typeface="ＭＳ Ｐゴシック"/>
              </a:defRPr>
            </a:pPr>
            <a:r>
              <a:rPr lang="ja-JP" altLang="en-US"/>
              <a:t>胃切除後障害の程度</a:t>
            </a:r>
          </a:p>
        </c:rich>
      </c:tx>
      <c:layout>
        <c:manualLayout>
          <c:xMode val="edge"/>
          <c:yMode val="edge"/>
          <c:x val="3.896103896103896E-2"/>
          <c:y val="4.3956043956043959E-2"/>
        </c:manualLayout>
      </c:layout>
      <c:overlay val="0"/>
      <c:spPr>
        <a:noFill/>
        <a:ln w="25400">
          <a:noFill/>
        </a:ln>
      </c:spPr>
    </c:title>
    <c:autoTitleDeleted val="0"/>
    <c:plotArea>
      <c:layout>
        <c:manualLayout>
          <c:layoutTarget val="inner"/>
          <c:xMode val="edge"/>
          <c:yMode val="edge"/>
          <c:x val="0.21861518071728878"/>
          <c:y val="0.15750972094537311"/>
          <c:w val="0.47402697601075489"/>
          <c:h val="0.80220067179155141"/>
        </c:manualLayout>
      </c:layout>
      <c:radarChart>
        <c:radarStyle val="marker"/>
        <c:varyColors val="0"/>
        <c:ser>
          <c:idx val="0"/>
          <c:order val="0"/>
          <c:tx>
            <c:strRef>
              <c:f>グラフ!$D$85</c:f>
              <c:strCache>
                <c:ptCount val="1"/>
                <c:pt idx="0">
                  <c:v>あなたの得点</c:v>
                </c:pt>
              </c:strCache>
            </c:strRef>
          </c:tx>
          <c:spPr>
            <a:ln w="38100">
              <a:solidFill>
                <a:srgbClr val="FF00FF"/>
              </a:solidFill>
              <a:prstDash val="solid"/>
            </a:ln>
          </c:spPr>
          <c:marker>
            <c:symbol val="diamond"/>
            <c:size val="9"/>
            <c:spPr>
              <a:solidFill>
                <a:srgbClr val="FF00FF"/>
              </a:solidFill>
              <a:ln>
                <a:solidFill>
                  <a:srgbClr val="FF00FF"/>
                </a:solidFill>
                <a:prstDash val="solid"/>
              </a:ln>
            </c:spPr>
          </c:marker>
          <c:cat>
            <c:strRef>
              <c:f>グラフ!$C$86:$C$92</c:f>
              <c:strCache>
                <c:ptCount val="7"/>
                <c:pt idx="0">
                  <c:v>食道逆流</c:v>
                </c:pt>
                <c:pt idx="1">
                  <c:v>腹痛</c:v>
                </c:pt>
                <c:pt idx="2">
                  <c:v>食事関連愁訴</c:v>
                </c:pt>
                <c:pt idx="3">
                  <c:v>消化不良</c:v>
                </c:pt>
                <c:pt idx="4">
                  <c:v>下痢</c:v>
                </c:pt>
                <c:pt idx="5">
                  <c:v>便秘</c:v>
                </c:pt>
                <c:pt idx="6">
                  <c:v>ダンピング症状</c:v>
                </c:pt>
              </c:strCache>
            </c:strRef>
          </c:cat>
          <c:val>
            <c:numRef>
              <c:f>グラフ!$D$86:$D$92</c:f>
              <c:numCache>
                <c:formatCode>0.000_ </c:formatCode>
                <c:ptCount val="7"/>
                <c:pt idx="0">
                  <c:v>1</c:v>
                </c:pt>
                <c:pt idx="1">
                  <c:v>1</c:v>
                </c:pt>
                <c:pt idx="2">
                  <c:v>1</c:v>
                </c:pt>
                <c:pt idx="3">
                  <c:v>1</c:v>
                </c:pt>
                <c:pt idx="4">
                  <c:v>1</c:v>
                </c:pt>
                <c:pt idx="5">
                  <c:v>1</c:v>
                </c:pt>
                <c:pt idx="6">
                  <c:v>1</c:v>
                </c:pt>
              </c:numCache>
            </c:numRef>
          </c:val>
        </c:ser>
        <c:ser>
          <c:idx val="2"/>
          <c:order val="1"/>
          <c:tx>
            <c:strRef>
              <c:f>グラフ!$E$85</c:f>
              <c:strCache>
                <c:ptCount val="1"/>
                <c:pt idx="0">
                  <c:v>あなたと同じ術式</c:v>
                </c:pt>
              </c:strCache>
            </c:strRef>
          </c:tx>
          <c:spPr>
            <a:ln w="38100">
              <a:solidFill>
                <a:srgbClr val="0000FF"/>
              </a:solidFill>
              <a:prstDash val="solid"/>
            </a:ln>
          </c:spPr>
          <c:marker>
            <c:symbol val="square"/>
            <c:size val="5"/>
            <c:spPr>
              <a:solidFill>
                <a:srgbClr val="0000FF"/>
              </a:solidFill>
              <a:ln>
                <a:solidFill>
                  <a:srgbClr val="0000FF"/>
                </a:solidFill>
                <a:prstDash val="solid"/>
              </a:ln>
            </c:spPr>
          </c:marker>
          <c:cat>
            <c:strRef>
              <c:f>グラフ!$C$86:$C$92</c:f>
              <c:strCache>
                <c:ptCount val="7"/>
                <c:pt idx="0">
                  <c:v>食道逆流</c:v>
                </c:pt>
                <c:pt idx="1">
                  <c:v>腹痛</c:v>
                </c:pt>
                <c:pt idx="2">
                  <c:v>食事関連愁訴</c:v>
                </c:pt>
                <c:pt idx="3">
                  <c:v>消化不良</c:v>
                </c:pt>
                <c:pt idx="4">
                  <c:v>下痢</c:v>
                </c:pt>
                <c:pt idx="5">
                  <c:v>便秘</c:v>
                </c:pt>
                <c:pt idx="6">
                  <c:v>ダンピング症状</c:v>
                </c:pt>
              </c:strCache>
            </c:strRef>
          </c:cat>
          <c:val>
            <c:numRef>
              <c:f>グラフ!$E$86:$E$92</c:f>
              <c:numCache>
                <c:formatCode>General</c:formatCode>
                <c:ptCount val="7"/>
                <c:pt idx="0">
                  <c:v>#N/A</c:v>
                </c:pt>
                <c:pt idx="1">
                  <c:v>#N/A</c:v>
                </c:pt>
                <c:pt idx="2">
                  <c:v>#N/A</c:v>
                </c:pt>
                <c:pt idx="3">
                  <c:v>#N/A</c:v>
                </c:pt>
                <c:pt idx="4">
                  <c:v>#N/A</c:v>
                </c:pt>
                <c:pt idx="5">
                  <c:v>#N/A</c:v>
                </c:pt>
                <c:pt idx="6">
                  <c:v>#N/A</c:v>
                </c:pt>
              </c:numCache>
            </c:numRef>
          </c:val>
        </c:ser>
        <c:ser>
          <c:idx val="1"/>
          <c:order val="2"/>
          <c:tx>
            <c:strRef>
              <c:f>グラフ!$F$85</c:f>
              <c:strCache>
                <c:ptCount val="1"/>
                <c:pt idx="0">
                  <c:v>比較術式</c:v>
                </c:pt>
              </c:strCache>
            </c:strRef>
          </c:tx>
          <c:spPr>
            <a:ln w="12700">
              <a:solidFill>
                <a:srgbClr val="993366"/>
              </a:solidFill>
              <a:prstDash val="solid"/>
            </a:ln>
          </c:spPr>
          <c:marker>
            <c:symbol val="triangle"/>
            <c:size val="5"/>
            <c:spPr>
              <a:solidFill>
                <a:srgbClr val="FFFF00"/>
              </a:solidFill>
              <a:ln>
                <a:solidFill>
                  <a:srgbClr val="993366"/>
                </a:solidFill>
                <a:prstDash val="solid"/>
              </a:ln>
            </c:spPr>
          </c:marker>
          <c:val>
            <c:numRef>
              <c:f>グラフ!$F$86:$F$92</c:f>
              <c:numCache>
                <c:formatCode>General</c:formatCode>
                <c:ptCount val="7"/>
                <c:pt idx="0">
                  <c:v>#N/A</c:v>
                </c:pt>
                <c:pt idx="1">
                  <c:v>#N/A</c:v>
                </c:pt>
                <c:pt idx="2">
                  <c:v>#N/A</c:v>
                </c:pt>
                <c:pt idx="3">
                  <c:v>#N/A</c:v>
                </c:pt>
                <c:pt idx="4">
                  <c:v>#N/A</c:v>
                </c:pt>
                <c:pt idx="5">
                  <c:v>#N/A</c:v>
                </c:pt>
                <c:pt idx="6">
                  <c:v>#N/A</c:v>
                </c:pt>
              </c:numCache>
            </c:numRef>
          </c:val>
        </c:ser>
        <c:dLbls>
          <c:showLegendKey val="0"/>
          <c:showVal val="0"/>
          <c:showCatName val="0"/>
          <c:showSerName val="0"/>
          <c:showPercent val="0"/>
          <c:showBubbleSize val="0"/>
        </c:dLbls>
        <c:axId val="114889728"/>
        <c:axId val="146318464"/>
      </c:radarChart>
      <c:catAx>
        <c:axId val="1148897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6318464"/>
        <c:crosses val="autoZero"/>
        <c:auto val="0"/>
        <c:lblAlgn val="ctr"/>
        <c:lblOffset val="100"/>
        <c:noMultiLvlLbl val="0"/>
      </c:catAx>
      <c:valAx>
        <c:axId val="146318464"/>
        <c:scaling>
          <c:orientation val="minMax"/>
          <c:max val="7"/>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14889728"/>
        <c:crosses val="autoZero"/>
        <c:crossBetween val="between"/>
        <c:majorUnit val="1"/>
        <c:minorUnit val="1"/>
      </c:valAx>
      <c:spPr>
        <a:noFill/>
        <a:ln w="25400">
          <a:noFill/>
        </a:ln>
      </c:spPr>
    </c:plotArea>
    <c:legend>
      <c:legendPos val="r"/>
      <c:layout>
        <c:manualLayout>
          <c:xMode val="edge"/>
          <c:yMode val="edge"/>
          <c:x val="0.625542489007056"/>
          <c:y val="1.8315018315018316E-2"/>
          <c:w val="0.36147254320482669"/>
          <c:h val="0.1941399632738215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200" b="0" i="0" u="sng" strike="noStrike" baseline="0">
                <a:solidFill>
                  <a:srgbClr val="000000"/>
                </a:solidFill>
                <a:latin typeface="ＭＳ Ｐゴシック"/>
                <a:ea typeface="ＭＳ Ｐゴシック"/>
              </a:rPr>
              <a:t>術後</a:t>
            </a:r>
            <a:r>
              <a:rPr lang="en-US" altLang="ja-JP" sz="1200" b="0" i="0" u="sng" strike="noStrike" baseline="0">
                <a:solidFill>
                  <a:srgbClr val="000000"/>
                </a:solidFill>
                <a:latin typeface="ＭＳ Ｐゴシック"/>
                <a:ea typeface="ＭＳ Ｐゴシック"/>
              </a:rPr>
              <a:t>1</a:t>
            </a:r>
            <a:r>
              <a:rPr lang="ja-JP" altLang="en-US" sz="1200" b="0" i="0" u="sng" strike="noStrike" baseline="0">
                <a:solidFill>
                  <a:srgbClr val="000000"/>
                </a:solidFill>
                <a:latin typeface="ＭＳ Ｐゴシック"/>
                <a:ea typeface="ＭＳ Ｐゴシック"/>
              </a:rPr>
              <a:t>年の体重変化</a:t>
            </a:r>
          </a:p>
        </c:rich>
      </c:tx>
      <c:layout>
        <c:manualLayout>
          <c:xMode val="edge"/>
          <c:yMode val="edge"/>
          <c:x val="3.4623217922606926E-2"/>
          <c:y val="4.6012269938650305E-2"/>
        </c:manualLayout>
      </c:layout>
      <c:overlay val="0"/>
      <c:spPr>
        <a:noFill/>
        <a:ln w="25400">
          <a:noFill/>
        </a:ln>
      </c:spPr>
    </c:title>
    <c:autoTitleDeleted val="0"/>
    <c:plotArea>
      <c:layout>
        <c:manualLayout>
          <c:layoutTarget val="inner"/>
          <c:xMode val="edge"/>
          <c:yMode val="edge"/>
          <c:x val="0.16089613034623218"/>
          <c:y val="0.16564417177914109"/>
          <c:w val="0.78818737270875761"/>
          <c:h val="0.7760736196319018"/>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'グラフ(目盛5)'!$C$129:$F$129</c:f>
              <c:strCache>
                <c:ptCount val="4"/>
                <c:pt idx="0">
                  <c:v>(参考)胃全摘</c:v>
                </c:pt>
                <c:pt idx="1">
                  <c:v>あなたと同じ術式</c:v>
                </c:pt>
                <c:pt idx="2">
                  <c:v>さん 術後1年</c:v>
                </c:pt>
                <c:pt idx="3">
                  <c:v>さん 現在</c:v>
                </c:pt>
              </c:strCache>
            </c:strRef>
          </c:cat>
          <c:val>
            <c:numRef>
              <c:f>'グラフ(目盛5)'!$C$130:$F$130</c:f>
              <c:numCache>
                <c:formatCode>0.0%</c:formatCode>
                <c:ptCount val="4"/>
                <c:pt idx="0">
                  <c:v>-0.13800000000000001</c:v>
                </c:pt>
                <c:pt idx="1">
                  <c:v>#N/A</c:v>
                </c:pt>
                <c:pt idx="2">
                  <c:v>0</c:v>
                </c:pt>
                <c:pt idx="3">
                  <c:v>0</c:v>
                </c:pt>
              </c:numCache>
            </c:numRef>
          </c:val>
        </c:ser>
        <c:dLbls>
          <c:showLegendKey val="0"/>
          <c:showVal val="0"/>
          <c:showCatName val="0"/>
          <c:showSerName val="0"/>
          <c:showPercent val="0"/>
          <c:showBubbleSize val="0"/>
        </c:dLbls>
        <c:gapWidth val="150"/>
        <c:axId val="131153408"/>
        <c:axId val="148178048"/>
      </c:barChart>
      <c:catAx>
        <c:axId val="131153408"/>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8178048"/>
        <c:crosses val="autoZero"/>
        <c:auto val="1"/>
        <c:lblAlgn val="ctr"/>
        <c:lblOffset val="100"/>
        <c:tickLblSkip val="1"/>
        <c:tickMarkSkip val="1"/>
        <c:noMultiLvlLbl val="0"/>
      </c:catAx>
      <c:valAx>
        <c:axId val="148178048"/>
        <c:scaling>
          <c:orientation val="minMax"/>
        </c:scaling>
        <c:delete val="0"/>
        <c:axPos val="l"/>
        <c:majorGridlines>
          <c:spPr>
            <a:ln w="3175">
              <a:solidFill>
                <a:srgbClr val="000000"/>
              </a:solidFill>
              <a:prstDash val="solid"/>
            </a:ln>
          </c:spPr>
        </c:majorGridlines>
        <c:numFmt formatCode="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115340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sng" strike="noStrike" baseline="0">
                <a:solidFill>
                  <a:srgbClr val="000000"/>
                </a:solidFill>
                <a:latin typeface="ＭＳ Ｐゴシック"/>
                <a:ea typeface="ＭＳ Ｐゴシック"/>
                <a:cs typeface="ＭＳ Ｐゴシック"/>
              </a:defRPr>
            </a:pPr>
            <a:r>
              <a:rPr lang="ja-JP" altLang="en-US"/>
              <a:t>生活不満度</a:t>
            </a:r>
          </a:p>
        </c:rich>
      </c:tx>
      <c:layout>
        <c:manualLayout>
          <c:xMode val="edge"/>
          <c:yMode val="edge"/>
          <c:x val="2.8513238289205704E-2"/>
          <c:y val="5.2307692307692305E-2"/>
        </c:manualLayout>
      </c:layout>
      <c:overlay val="0"/>
      <c:spPr>
        <a:noFill/>
        <a:ln w="25400">
          <a:noFill/>
        </a:ln>
      </c:spPr>
    </c:title>
    <c:autoTitleDeleted val="0"/>
    <c:plotArea>
      <c:layout>
        <c:manualLayout>
          <c:layoutTarget val="inner"/>
          <c:xMode val="edge"/>
          <c:yMode val="edge"/>
          <c:x val="0.20773930753564154"/>
          <c:y val="0.21846186667948719"/>
          <c:w val="0.46028513238289204"/>
          <c:h val="0.69538566013470571"/>
        </c:manualLayout>
      </c:layout>
      <c:radarChart>
        <c:radarStyle val="marker"/>
        <c:varyColors val="0"/>
        <c:ser>
          <c:idx val="0"/>
          <c:order val="0"/>
          <c:tx>
            <c:strRef>
              <c:f>グラフ!$D$94</c:f>
              <c:strCache>
                <c:ptCount val="1"/>
                <c:pt idx="0">
                  <c:v>あなたの得点</c:v>
                </c:pt>
              </c:strCache>
            </c:strRef>
          </c:tx>
          <c:spPr>
            <a:ln w="38100">
              <a:solidFill>
                <a:srgbClr val="FF00FF"/>
              </a:solidFill>
              <a:prstDash val="solid"/>
            </a:ln>
          </c:spPr>
          <c:marker>
            <c:symbol val="diamond"/>
            <c:size val="9"/>
            <c:spPr>
              <a:solidFill>
                <a:srgbClr val="FF00FF"/>
              </a:solidFill>
              <a:ln>
                <a:solidFill>
                  <a:srgbClr val="FF00FF"/>
                </a:solidFill>
                <a:prstDash val="solid"/>
              </a:ln>
            </c:spPr>
          </c:marker>
          <c:cat>
            <c:strRef>
              <c:f>グラフ!$C$95:$C$99</c:f>
              <c:strCache>
                <c:ptCount val="5"/>
                <c:pt idx="0">
                  <c:v>補食必要度</c:v>
                </c:pt>
                <c:pt idx="1">
                  <c:v>仕事状況</c:v>
                </c:pt>
                <c:pt idx="2">
                  <c:v>症状不満度</c:v>
                </c:pt>
                <c:pt idx="3">
                  <c:v>食事不満度</c:v>
                </c:pt>
                <c:pt idx="4">
                  <c:v>仕事不満度</c:v>
                </c:pt>
              </c:strCache>
            </c:strRef>
          </c:cat>
          <c:val>
            <c:numRef>
              <c:f>グラフ!$D$95:$D$99</c:f>
              <c:numCache>
                <c:formatCode>General</c:formatCode>
                <c:ptCount val="5"/>
                <c:pt idx="0">
                  <c:v>1</c:v>
                </c:pt>
                <c:pt idx="1">
                  <c:v>1</c:v>
                </c:pt>
                <c:pt idx="2">
                  <c:v>1</c:v>
                </c:pt>
                <c:pt idx="3">
                  <c:v>1</c:v>
                </c:pt>
                <c:pt idx="4">
                  <c:v>1</c:v>
                </c:pt>
              </c:numCache>
            </c:numRef>
          </c:val>
        </c:ser>
        <c:ser>
          <c:idx val="2"/>
          <c:order val="1"/>
          <c:tx>
            <c:strRef>
              <c:f>グラフ!$E$94</c:f>
              <c:strCache>
                <c:ptCount val="1"/>
                <c:pt idx="0">
                  <c:v>あなたと同じ術式</c:v>
                </c:pt>
              </c:strCache>
            </c:strRef>
          </c:tx>
          <c:spPr>
            <a:ln w="38100">
              <a:solidFill>
                <a:srgbClr val="0000FF"/>
              </a:solidFill>
              <a:prstDash val="solid"/>
            </a:ln>
          </c:spPr>
          <c:marker>
            <c:symbol val="square"/>
            <c:size val="5"/>
            <c:spPr>
              <a:solidFill>
                <a:srgbClr val="0000FF"/>
              </a:solidFill>
              <a:ln>
                <a:solidFill>
                  <a:srgbClr val="0000FF"/>
                </a:solidFill>
                <a:prstDash val="solid"/>
              </a:ln>
            </c:spPr>
          </c:marker>
          <c:cat>
            <c:strRef>
              <c:f>グラフ!$C$95:$C$99</c:f>
              <c:strCache>
                <c:ptCount val="5"/>
                <c:pt idx="0">
                  <c:v>補食必要度</c:v>
                </c:pt>
                <c:pt idx="1">
                  <c:v>仕事状況</c:v>
                </c:pt>
                <c:pt idx="2">
                  <c:v>症状不満度</c:v>
                </c:pt>
                <c:pt idx="3">
                  <c:v>食事不満度</c:v>
                </c:pt>
                <c:pt idx="4">
                  <c:v>仕事不満度</c:v>
                </c:pt>
              </c:strCache>
            </c:strRef>
          </c:cat>
          <c:val>
            <c:numRef>
              <c:f>グラフ!$E$95:$E$99</c:f>
              <c:numCache>
                <c:formatCode>General</c:formatCode>
                <c:ptCount val="5"/>
                <c:pt idx="0">
                  <c:v>#N/A</c:v>
                </c:pt>
                <c:pt idx="1">
                  <c:v>#N/A</c:v>
                </c:pt>
                <c:pt idx="2">
                  <c:v>#N/A</c:v>
                </c:pt>
                <c:pt idx="3">
                  <c:v>#N/A</c:v>
                </c:pt>
                <c:pt idx="4">
                  <c:v>#N/A</c:v>
                </c:pt>
              </c:numCache>
            </c:numRef>
          </c:val>
        </c:ser>
        <c:ser>
          <c:idx val="1"/>
          <c:order val="2"/>
          <c:tx>
            <c:strRef>
              <c:f>グラフ!$F$94</c:f>
              <c:strCache>
                <c:ptCount val="1"/>
                <c:pt idx="0">
                  <c:v>比較術式</c:v>
                </c:pt>
              </c:strCache>
            </c:strRef>
          </c:tx>
          <c:spPr>
            <a:ln w="12700">
              <a:solidFill>
                <a:srgbClr val="993366"/>
              </a:solidFill>
              <a:prstDash val="solid"/>
            </a:ln>
          </c:spPr>
          <c:marker>
            <c:symbol val="triangle"/>
            <c:size val="5"/>
            <c:spPr>
              <a:solidFill>
                <a:srgbClr val="FFFF00"/>
              </a:solidFill>
              <a:ln>
                <a:solidFill>
                  <a:srgbClr val="993366"/>
                </a:solidFill>
                <a:prstDash val="solid"/>
              </a:ln>
            </c:spPr>
          </c:marker>
          <c:val>
            <c:numRef>
              <c:f>グラフ!$F$95:$F$99</c:f>
              <c:numCache>
                <c:formatCode>General</c:formatCode>
                <c:ptCount val="5"/>
                <c:pt idx="0">
                  <c:v>#N/A</c:v>
                </c:pt>
                <c:pt idx="1">
                  <c:v>#N/A</c:v>
                </c:pt>
                <c:pt idx="2">
                  <c:v>#N/A</c:v>
                </c:pt>
                <c:pt idx="3">
                  <c:v>#N/A</c:v>
                </c:pt>
                <c:pt idx="4">
                  <c:v>#N/A</c:v>
                </c:pt>
              </c:numCache>
            </c:numRef>
          </c:val>
        </c:ser>
        <c:dLbls>
          <c:showLegendKey val="0"/>
          <c:showVal val="0"/>
          <c:showCatName val="0"/>
          <c:showSerName val="0"/>
          <c:showPercent val="0"/>
          <c:showBubbleSize val="0"/>
        </c:dLbls>
        <c:axId val="114892288"/>
        <c:axId val="146320768"/>
      </c:radarChart>
      <c:catAx>
        <c:axId val="11489228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6320768"/>
        <c:crosses val="autoZero"/>
        <c:auto val="0"/>
        <c:lblAlgn val="ctr"/>
        <c:lblOffset val="100"/>
        <c:noMultiLvlLbl val="0"/>
      </c:catAx>
      <c:valAx>
        <c:axId val="146320768"/>
        <c:scaling>
          <c:orientation val="minMax"/>
          <c:max val="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14892288"/>
        <c:crosses val="autoZero"/>
        <c:crossBetween val="between"/>
        <c:majorUnit val="1"/>
      </c:valAx>
      <c:spPr>
        <a:noFill/>
        <a:ln w="25400">
          <a:noFill/>
        </a:ln>
      </c:spPr>
    </c:plotArea>
    <c:legend>
      <c:legendPos val="r"/>
      <c:layout>
        <c:manualLayout>
          <c:xMode val="edge"/>
          <c:yMode val="edge"/>
          <c:x val="0.64562118126272916"/>
          <c:y val="1.5384615384615385E-2"/>
          <c:w val="0.34419551934826886"/>
          <c:h val="0.1753849384211588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en-US" altLang="ja-JP" sz="1200" b="0" i="0" u="sng" strike="noStrike" baseline="0">
                <a:solidFill>
                  <a:srgbClr val="000000"/>
                </a:solidFill>
                <a:latin typeface="ＭＳ Ｐゴシック"/>
                <a:ea typeface="ＭＳ Ｐゴシック"/>
              </a:rPr>
              <a:t>GSRS</a:t>
            </a:r>
            <a:r>
              <a:rPr lang="ja-JP" altLang="en-US" sz="1200" b="0" i="0" u="sng" strike="noStrike" baseline="0">
                <a:solidFill>
                  <a:srgbClr val="000000"/>
                </a:solidFill>
                <a:latin typeface="ＭＳ Ｐゴシック"/>
                <a:ea typeface="ＭＳ Ｐゴシック"/>
              </a:rPr>
              <a:t>症状項目</a:t>
            </a:r>
          </a:p>
        </c:rich>
      </c:tx>
      <c:layout>
        <c:manualLayout>
          <c:xMode val="edge"/>
          <c:yMode val="edge"/>
          <c:x val="3.0549898167006109E-2"/>
          <c:y val="4.3076923076923075E-2"/>
        </c:manualLayout>
      </c:layout>
      <c:overlay val="0"/>
      <c:spPr>
        <a:noFill/>
        <a:ln w="25400">
          <a:noFill/>
        </a:ln>
      </c:spPr>
    </c:title>
    <c:autoTitleDeleted val="0"/>
    <c:plotArea>
      <c:layout>
        <c:manualLayout>
          <c:layoutTarget val="inner"/>
          <c:xMode val="edge"/>
          <c:yMode val="edge"/>
          <c:x val="0.18126272912423624"/>
          <c:y val="0.13846174648699894"/>
          <c:w val="0.55193482688391038"/>
          <c:h val="0.83384740662170465"/>
        </c:manualLayout>
      </c:layout>
      <c:radarChart>
        <c:radarStyle val="marker"/>
        <c:varyColors val="0"/>
        <c:ser>
          <c:idx val="0"/>
          <c:order val="0"/>
          <c:tx>
            <c:strRef>
              <c:f>グラフ!$D$101</c:f>
              <c:strCache>
                <c:ptCount val="1"/>
                <c:pt idx="0">
                  <c:v>あなたの得点</c:v>
                </c:pt>
              </c:strCache>
            </c:strRef>
          </c:tx>
          <c:spPr>
            <a:ln w="38100">
              <a:solidFill>
                <a:srgbClr val="FF00FF"/>
              </a:solidFill>
              <a:prstDash val="solid"/>
            </a:ln>
          </c:spPr>
          <c:marker>
            <c:symbol val="diamond"/>
            <c:size val="9"/>
            <c:spPr>
              <a:solidFill>
                <a:srgbClr val="FF00FF"/>
              </a:solidFill>
              <a:ln>
                <a:solidFill>
                  <a:srgbClr val="FF00FF"/>
                </a:solidFill>
                <a:prstDash val="solid"/>
              </a:ln>
            </c:spPr>
          </c:marker>
          <c:cat>
            <c:strRef>
              <c:f>グラフ!$C$102:$C$116</c:f>
              <c:strCache>
                <c:ptCount val="15"/>
                <c:pt idx="0">
                  <c:v>胃痛</c:v>
                </c:pt>
                <c:pt idx="1">
                  <c:v>胸焼け</c:v>
                </c:pt>
                <c:pt idx="2">
                  <c:v>胃酸逆流</c:v>
                </c:pt>
                <c:pt idx="3">
                  <c:v>空腹時胃痛</c:v>
                </c:pt>
                <c:pt idx="4">
                  <c:v>吐き気</c:v>
                </c:pt>
                <c:pt idx="5">
                  <c:v>腹鳴</c:v>
                </c:pt>
                <c:pt idx="6">
                  <c:v>胃部膨満感</c:v>
                </c:pt>
                <c:pt idx="7">
                  <c:v>げっぷ</c:v>
                </c:pt>
                <c:pt idx="8">
                  <c:v>おなら</c:v>
                </c:pt>
                <c:pt idx="9">
                  <c:v>便秘</c:v>
                </c:pt>
                <c:pt idx="10">
                  <c:v>下痢</c:v>
                </c:pt>
                <c:pt idx="11">
                  <c:v>軟便</c:v>
                </c:pt>
                <c:pt idx="12">
                  <c:v>硬便</c:v>
                </c:pt>
                <c:pt idx="13">
                  <c:v>急な便意</c:v>
                </c:pt>
                <c:pt idx="14">
                  <c:v>残便感</c:v>
                </c:pt>
              </c:strCache>
            </c:strRef>
          </c:cat>
          <c:val>
            <c:numRef>
              <c:f>グラフ!$D$102:$D$116</c:f>
              <c:numCache>
                <c:formatCode>General</c:formatCode>
                <c:ptCount val="1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numCache>
            </c:numRef>
          </c:val>
        </c:ser>
        <c:ser>
          <c:idx val="2"/>
          <c:order val="1"/>
          <c:tx>
            <c:strRef>
              <c:f>グラフ!$E$101</c:f>
              <c:strCache>
                <c:ptCount val="1"/>
                <c:pt idx="0">
                  <c:v>あなたと同じ術式</c:v>
                </c:pt>
              </c:strCache>
            </c:strRef>
          </c:tx>
          <c:spPr>
            <a:ln w="25400">
              <a:solidFill>
                <a:srgbClr val="0000FF"/>
              </a:solidFill>
              <a:prstDash val="solid"/>
            </a:ln>
          </c:spPr>
          <c:marker>
            <c:symbol val="square"/>
            <c:size val="5"/>
            <c:spPr>
              <a:solidFill>
                <a:srgbClr val="0000FF"/>
              </a:solidFill>
              <a:ln>
                <a:solidFill>
                  <a:srgbClr val="0000FF"/>
                </a:solidFill>
                <a:prstDash val="solid"/>
              </a:ln>
            </c:spPr>
          </c:marker>
          <c:cat>
            <c:strRef>
              <c:f>グラフ!$C$102:$C$116</c:f>
              <c:strCache>
                <c:ptCount val="15"/>
                <c:pt idx="0">
                  <c:v>胃痛</c:v>
                </c:pt>
                <c:pt idx="1">
                  <c:v>胸焼け</c:v>
                </c:pt>
                <c:pt idx="2">
                  <c:v>胃酸逆流</c:v>
                </c:pt>
                <c:pt idx="3">
                  <c:v>空腹時胃痛</c:v>
                </c:pt>
                <c:pt idx="4">
                  <c:v>吐き気</c:v>
                </c:pt>
                <c:pt idx="5">
                  <c:v>腹鳴</c:v>
                </c:pt>
                <c:pt idx="6">
                  <c:v>胃部膨満感</c:v>
                </c:pt>
                <c:pt idx="7">
                  <c:v>げっぷ</c:v>
                </c:pt>
                <c:pt idx="8">
                  <c:v>おなら</c:v>
                </c:pt>
                <c:pt idx="9">
                  <c:v>便秘</c:v>
                </c:pt>
                <c:pt idx="10">
                  <c:v>下痢</c:v>
                </c:pt>
                <c:pt idx="11">
                  <c:v>軟便</c:v>
                </c:pt>
                <c:pt idx="12">
                  <c:v>硬便</c:v>
                </c:pt>
                <c:pt idx="13">
                  <c:v>急な便意</c:v>
                </c:pt>
                <c:pt idx="14">
                  <c:v>残便感</c:v>
                </c:pt>
              </c:strCache>
            </c:strRef>
          </c:cat>
          <c:val>
            <c:numRef>
              <c:f>グラフ!$E$102:$E$116</c:f>
              <c:numCache>
                <c:formatCode>General</c:formatCode>
                <c:ptCount val="1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numCache>
            </c:numRef>
          </c:val>
        </c:ser>
        <c:ser>
          <c:idx val="1"/>
          <c:order val="2"/>
          <c:tx>
            <c:strRef>
              <c:f>グラフ!$F$101</c:f>
              <c:strCache>
                <c:ptCount val="1"/>
                <c:pt idx="0">
                  <c:v>比較術式</c:v>
                </c:pt>
              </c:strCache>
            </c:strRef>
          </c:tx>
          <c:spPr>
            <a:ln w="12700">
              <a:solidFill>
                <a:srgbClr val="993366"/>
              </a:solidFill>
              <a:prstDash val="solid"/>
            </a:ln>
          </c:spPr>
          <c:marker>
            <c:symbol val="triangle"/>
            <c:size val="5"/>
            <c:spPr>
              <a:solidFill>
                <a:srgbClr val="FFFF00"/>
              </a:solidFill>
              <a:ln>
                <a:solidFill>
                  <a:srgbClr val="993366"/>
                </a:solidFill>
                <a:prstDash val="solid"/>
              </a:ln>
            </c:spPr>
          </c:marker>
          <c:val>
            <c:numRef>
              <c:f>グラフ!$F$102:$F$116</c:f>
              <c:numCache>
                <c:formatCode>General</c:formatCode>
                <c:ptCount val="1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numCache>
            </c:numRef>
          </c:val>
        </c:ser>
        <c:dLbls>
          <c:showLegendKey val="0"/>
          <c:showVal val="0"/>
          <c:showCatName val="0"/>
          <c:showSerName val="0"/>
          <c:showPercent val="0"/>
          <c:showBubbleSize val="0"/>
        </c:dLbls>
        <c:axId val="128651264"/>
        <c:axId val="146323648"/>
      </c:radarChart>
      <c:catAx>
        <c:axId val="12865126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46323648"/>
        <c:crosses val="autoZero"/>
        <c:auto val="0"/>
        <c:lblAlgn val="ctr"/>
        <c:lblOffset val="100"/>
        <c:noMultiLvlLbl val="0"/>
      </c:catAx>
      <c:valAx>
        <c:axId val="146323648"/>
        <c:scaling>
          <c:orientation val="minMax"/>
          <c:max val="7"/>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28651264"/>
        <c:crosses val="autoZero"/>
        <c:crossBetween val="between"/>
        <c:majorUnit val="1"/>
      </c:valAx>
      <c:spPr>
        <a:noFill/>
        <a:ln w="25400">
          <a:noFill/>
        </a:ln>
      </c:spPr>
    </c:plotArea>
    <c:legend>
      <c:legendPos val="r"/>
      <c:layout>
        <c:manualLayout>
          <c:xMode val="edge"/>
          <c:yMode val="edge"/>
          <c:x val="0.67209775967413443"/>
          <c:y val="1.5384615384615385E-2"/>
          <c:w val="0.31771894093686359"/>
          <c:h val="0.1753849384211588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en-US" altLang="ja-JP" sz="1200" b="0" i="0" u="sng" strike="noStrike" baseline="0">
                <a:solidFill>
                  <a:srgbClr val="000000"/>
                </a:solidFill>
                <a:latin typeface="ＭＳ Ｐゴシック"/>
                <a:ea typeface="ＭＳ Ｐゴシック"/>
              </a:rPr>
              <a:t>PGSAS</a:t>
            </a:r>
            <a:r>
              <a:rPr lang="ja-JP" altLang="en-US" sz="1200" b="0" i="0" u="sng" strike="noStrike" baseline="0">
                <a:solidFill>
                  <a:srgbClr val="000000"/>
                </a:solidFill>
                <a:latin typeface="ＭＳ Ｐゴシック"/>
                <a:ea typeface="ＭＳ Ｐゴシック"/>
              </a:rPr>
              <a:t>症状項目</a:t>
            </a:r>
          </a:p>
        </c:rich>
      </c:tx>
      <c:layout>
        <c:manualLayout>
          <c:xMode val="edge"/>
          <c:yMode val="edge"/>
          <c:x val="3.0549898167006109E-2"/>
          <c:y val="4.6153846153846156E-2"/>
        </c:manualLayout>
      </c:layout>
      <c:overlay val="0"/>
      <c:spPr>
        <a:noFill/>
        <a:ln w="25400">
          <a:noFill/>
        </a:ln>
      </c:spPr>
    </c:title>
    <c:autoTitleDeleted val="0"/>
    <c:plotArea>
      <c:layout>
        <c:manualLayout>
          <c:layoutTarget val="inner"/>
          <c:xMode val="edge"/>
          <c:yMode val="edge"/>
          <c:x val="0.23014256619144602"/>
          <c:y val="0.13230789108757676"/>
          <c:w val="0.53360488798370675"/>
          <c:h val="0.80615505732430492"/>
        </c:manualLayout>
      </c:layout>
      <c:radarChart>
        <c:radarStyle val="marker"/>
        <c:varyColors val="0"/>
        <c:ser>
          <c:idx val="0"/>
          <c:order val="0"/>
          <c:tx>
            <c:strRef>
              <c:f>グラフ!$D$118</c:f>
              <c:strCache>
                <c:ptCount val="1"/>
                <c:pt idx="0">
                  <c:v>あなたの得点</c:v>
                </c:pt>
              </c:strCache>
            </c:strRef>
          </c:tx>
          <c:spPr>
            <a:ln w="38100">
              <a:solidFill>
                <a:srgbClr val="FF00FF"/>
              </a:solidFill>
              <a:prstDash val="solid"/>
            </a:ln>
          </c:spPr>
          <c:marker>
            <c:symbol val="diamond"/>
            <c:size val="9"/>
            <c:spPr>
              <a:solidFill>
                <a:srgbClr val="FF00FF"/>
              </a:solidFill>
              <a:ln>
                <a:solidFill>
                  <a:srgbClr val="FF00FF"/>
                </a:solidFill>
                <a:prstDash val="solid"/>
              </a:ln>
            </c:spPr>
          </c:marker>
          <c:cat>
            <c:strRef>
              <c:f>グラフ!$C$119:$C$126</c:f>
              <c:strCache>
                <c:ptCount val="8"/>
                <c:pt idx="0">
                  <c:v>にがい逆流</c:v>
                </c:pt>
                <c:pt idx="1">
                  <c:v>つかえ感</c:v>
                </c:pt>
                <c:pt idx="2">
                  <c:v>もたれ感</c:v>
                </c:pt>
                <c:pt idx="3">
                  <c:v>早期飽満度</c:v>
                </c:pt>
                <c:pt idx="4">
                  <c:v>下腹部痛</c:v>
                </c:pt>
                <c:pt idx="5">
                  <c:v>早期ダンピング
全身症状</c:v>
                </c:pt>
                <c:pt idx="6">
                  <c:v>早期ダンピング
腹部症状</c:v>
                </c:pt>
                <c:pt idx="7">
                  <c:v>後期ダンピング症状</c:v>
                </c:pt>
              </c:strCache>
            </c:strRef>
          </c:cat>
          <c:val>
            <c:numRef>
              <c:f>グラフ!$D$119:$D$126</c:f>
              <c:numCache>
                <c:formatCode>General</c:formatCode>
                <c:ptCount val="8"/>
                <c:pt idx="0">
                  <c:v>1</c:v>
                </c:pt>
                <c:pt idx="1">
                  <c:v>1</c:v>
                </c:pt>
                <c:pt idx="2">
                  <c:v>1</c:v>
                </c:pt>
                <c:pt idx="3">
                  <c:v>1</c:v>
                </c:pt>
                <c:pt idx="4">
                  <c:v>1</c:v>
                </c:pt>
                <c:pt idx="5">
                  <c:v>1</c:v>
                </c:pt>
                <c:pt idx="6">
                  <c:v>1</c:v>
                </c:pt>
                <c:pt idx="7">
                  <c:v>1</c:v>
                </c:pt>
              </c:numCache>
            </c:numRef>
          </c:val>
        </c:ser>
        <c:ser>
          <c:idx val="2"/>
          <c:order val="1"/>
          <c:tx>
            <c:strRef>
              <c:f>グラフ!$E$118</c:f>
              <c:strCache>
                <c:ptCount val="1"/>
                <c:pt idx="0">
                  <c:v>あなたと同じ術式</c:v>
                </c:pt>
              </c:strCache>
            </c:strRef>
          </c:tx>
          <c:spPr>
            <a:ln w="38100">
              <a:solidFill>
                <a:srgbClr val="0000FF"/>
              </a:solidFill>
              <a:prstDash val="solid"/>
            </a:ln>
          </c:spPr>
          <c:marker>
            <c:symbol val="square"/>
            <c:size val="5"/>
            <c:spPr>
              <a:solidFill>
                <a:srgbClr val="0000FF"/>
              </a:solidFill>
              <a:ln>
                <a:solidFill>
                  <a:srgbClr val="0000FF"/>
                </a:solidFill>
                <a:prstDash val="solid"/>
              </a:ln>
            </c:spPr>
          </c:marker>
          <c:cat>
            <c:strRef>
              <c:f>グラフ!$C$119:$C$126</c:f>
              <c:strCache>
                <c:ptCount val="8"/>
                <c:pt idx="0">
                  <c:v>にがい逆流</c:v>
                </c:pt>
                <c:pt idx="1">
                  <c:v>つかえ感</c:v>
                </c:pt>
                <c:pt idx="2">
                  <c:v>もたれ感</c:v>
                </c:pt>
                <c:pt idx="3">
                  <c:v>早期飽満度</c:v>
                </c:pt>
                <c:pt idx="4">
                  <c:v>下腹部痛</c:v>
                </c:pt>
                <c:pt idx="5">
                  <c:v>早期ダンピング
全身症状</c:v>
                </c:pt>
                <c:pt idx="6">
                  <c:v>早期ダンピング
腹部症状</c:v>
                </c:pt>
                <c:pt idx="7">
                  <c:v>後期ダンピング症状</c:v>
                </c:pt>
              </c:strCache>
            </c:strRef>
          </c:cat>
          <c:val>
            <c:numRef>
              <c:f>グラフ!$E$119:$E$126</c:f>
              <c:numCache>
                <c:formatCode>General</c:formatCode>
                <c:ptCount val="8"/>
                <c:pt idx="0">
                  <c:v>#N/A</c:v>
                </c:pt>
                <c:pt idx="1">
                  <c:v>#N/A</c:v>
                </c:pt>
                <c:pt idx="2">
                  <c:v>#N/A</c:v>
                </c:pt>
                <c:pt idx="3">
                  <c:v>#N/A</c:v>
                </c:pt>
                <c:pt idx="4">
                  <c:v>#N/A</c:v>
                </c:pt>
                <c:pt idx="5">
                  <c:v>#N/A</c:v>
                </c:pt>
                <c:pt idx="6">
                  <c:v>#N/A</c:v>
                </c:pt>
                <c:pt idx="7">
                  <c:v>#N/A</c:v>
                </c:pt>
              </c:numCache>
            </c:numRef>
          </c:val>
        </c:ser>
        <c:ser>
          <c:idx val="1"/>
          <c:order val="2"/>
          <c:tx>
            <c:strRef>
              <c:f>グラフ!$F$118</c:f>
              <c:strCache>
                <c:ptCount val="1"/>
                <c:pt idx="0">
                  <c:v>比較術式</c:v>
                </c:pt>
              </c:strCache>
            </c:strRef>
          </c:tx>
          <c:spPr>
            <a:ln w="12700">
              <a:solidFill>
                <a:srgbClr val="993366"/>
              </a:solidFill>
              <a:prstDash val="solid"/>
            </a:ln>
          </c:spPr>
          <c:marker>
            <c:symbol val="triangle"/>
            <c:size val="5"/>
            <c:spPr>
              <a:solidFill>
                <a:srgbClr val="FFFF00"/>
              </a:solidFill>
              <a:ln>
                <a:solidFill>
                  <a:srgbClr val="993366"/>
                </a:solidFill>
                <a:prstDash val="solid"/>
              </a:ln>
            </c:spPr>
          </c:marker>
          <c:val>
            <c:numRef>
              <c:f>グラフ!$F$119:$F$126</c:f>
              <c:numCache>
                <c:formatCode>General</c:formatCode>
                <c:ptCount val="8"/>
                <c:pt idx="0">
                  <c:v>#N/A</c:v>
                </c:pt>
                <c:pt idx="1">
                  <c:v>#N/A</c:v>
                </c:pt>
                <c:pt idx="2">
                  <c:v>#N/A</c:v>
                </c:pt>
                <c:pt idx="3">
                  <c:v>#N/A</c:v>
                </c:pt>
                <c:pt idx="4">
                  <c:v>#N/A</c:v>
                </c:pt>
                <c:pt idx="5">
                  <c:v>#N/A</c:v>
                </c:pt>
                <c:pt idx="6">
                  <c:v>#N/A</c:v>
                </c:pt>
                <c:pt idx="7">
                  <c:v>#N/A</c:v>
                </c:pt>
              </c:numCache>
            </c:numRef>
          </c:val>
        </c:ser>
        <c:dLbls>
          <c:showLegendKey val="0"/>
          <c:showVal val="0"/>
          <c:showCatName val="0"/>
          <c:showSerName val="0"/>
          <c:showPercent val="0"/>
          <c:showBubbleSize val="0"/>
        </c:dLbls>
        <c:axId val="128651776"/>
        <c:axId val="147719296"/>
      </c:radarChart>
      <c:catAx>
        <c:axId val="1286517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25" b="0" i="0" u="none" strike="noStrike" baseline="0">
                <a:solidFill>
                  <a:srgbClr val="000000"/>
                </a:solidFill>
                <a:latin typeface="ＭＳ Ｐゴシック"/>
                <a:ea typeface="ＭＳ Ｐゴシック"/>
                <a:cs typeface="ＭＳ Ｐゴシック"/>
              </a:defRPr>
            </a:pPr>
            <a:endParaRPr lang="ja-JP"/>
          </a:p>
        </c:txPr>
        <c:crossAx val="147719296"/>
        <c:crosses val="autoZero"/>
        <c:auto val="0"/>
        <c:lblAlgn val="ctr"/>
        <c:lblOffset val="100"/>
        <c:noMultiLvlLbl val="0"/>
      </c:catAx>
      <c:valAx>
        <c:axId val="147719296"/>
        <c:scaling>
          <c:orientation val="minMax"/>
          <c:max val="7"/>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28651776"/>
        <c:crosses val="autoZero"/>
        <c:crossBetween val="between"/>
        <c:majorUnit val="1"/>
      </c:valAx>
      <c:spPr>
        <a:noFill/>
        <a:ln w="25400">
          <a:noFill/>
        </a:ln>
      </c:spPr>
    </c:plotArea>
    <c:legend>
      <c:legendPos val="r"/>
      <c:layout>
        <c:manualLayout>
          <c:xMode val="edge"/>
          <c:yMode val="edge"/>
          <c:x val="0.67006109979633399"/>
          <c:y val="1.5384615384615385E-2"/>
          <c:w val="0.31771894093686359"/>
          <c:h val="0.1846157076519281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200" b="0" i="0" u="sng" strike="noStrike" baseline="0">
                <a:solidFill>
                  <a:srgbClr val="000000"/>
                </a:solidFill>
                <a:latin typeface="ＭＳ Ｐゴシック"/>
                <a:ea typeface="ＭＳ Ｐゴシック"/>
              </a:rPr>
              <a:t>術後</a:t>
            </a:r>
            <a:r>
              <a:rPr lang="en-US" altLang="ja-JP" sz="1200" b="0" i="0" u="sng" strike="noStrike" baseline="0">
                <a:solidFill>
                  <a:srgbClr val="000000"/>
                </a:solidFill>
                <a:latin typeface="ＭＳ Ｐゴシック"/>
                <a:ea typeface="ＭＳ Ｐゴシック"/>
              </a:rPr>
              <a:t>1</a:t>
            </a:r>
            <a:r>
              <a:rPr lang="ja-JP" altLang="en-US" sz="1200" b="0" i="0" u="sng" strike="noStrike" baseline="0">
                <a:solidFill>
                  <a:srgbClr val="000000"/>
                </a:solidFill>
                <a:latin typeface="ＭＳ Ｐゴシック"/>
                <a:ea typeface="ＭＳ Ｐゴシック"/>
              </a:rPr>
              <a:t>年の体重変化</a:t>
            </a:r>
          </a:p>
        </c:rich>
      </c:tx>
      <c:layout>
        <c:manualLayout>
          <c:xMode val="edge"/>
          <c:yMode val="edge"/>
          <c:x val="3.4623217922606926E-2"/>
          <c:y val="4.6012269938650305E-2"/>
        </c:manualLayout>
      </c:layout>
      <c:overlay val="0"/>
      <c:spPr>
        <a:noFill/>
        <a:ln w="25400">
          <a:noFill/>
        </a:ln>
      </c:spPr>
    </c:title>
    <c:autoTitleDeleted val="0"/>
    <c:plotArea>
      <c:layout>
        <c:manualLayout>
          <c:layoutTarget val="inner"/>
          <c:xMode val="edge"/>
          <c:yMode val="edge"/>
          <c:x val="0.16089613034623218"/>
          <c:y val="0.16564417177914109"/>
          <c:w val="0.78818737270875761"/>
          <c:h val="0.7760736196319018"/>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グラフ!$C$129:$F$129</c:f>
              <c:strCache>
                <c:ptCount val="4"/>
                <c:pt idx="0">
                  <c:v>(参考)胃全摘</c:v>
                </c:pt>
                <c:pt idx="1">
                  <c:v>あなたと同じ術式</c:v>
                </c:pt>
                <c:pt idx="2">
                  <c:v>さん 術後1年</c:v>
                </c:pt>
                <c:pt idx="3">
                  <c:v>さん 現在</c:v>
                </c:pt>
              </c:strCache>
            </c:strRef>
          </c:cat>
          <c:val>
            <c:numRef>
              <c:f>グラフ!$C$130:$F$130</c:f>
              <c:numCache>
                <c:formatCode>0.0%</c:formatCode>
                <c:ptCount val="4"/>
                <c:pt idx="0">
                  <c:v>-0.13800000000000001</c:v>
                </c:pt>
                <c:pt idx="1">
                  <c:v>#N/A</c:v>
                </c:pt>
                <c:pt idx="2">
                  <c:v>0</c:v>
                </c:pt>
                <c:pt idx="3">
                  <c:v>0</c:v>
                </c:pt>
              </c:numCache>
            </c:numRef>
          </c:val>
        </c:ser>
        <c:dLbls>
          <c:showLegendKey val="0"/>
          <c:showVal val="0"/>
          <c:showCatName val="0"/>
          <c:showSerName val="0"/>
          <c:showPercent val="0"/>
          <c:showBubbleSize val="0"/>
        </c:dLbls>
        <c:gapWidth val="150"/>
        <c:axId val="128652288"/>
        <c:axId val="147724480"/>
      </c:barChart>
      <c:catAx>
        <c:axId val="128652288"/>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7724480"/>
        <c:crosses val="autoZero"/>
        <c:auto val="1"/>
        <c:lblAlgn val="ctr"/>
        <c:lblOffset val="100"/>
        <c:tickLblSkip val="1"/>
        <c:tickMarkSkip val="1"/>
        <c:noMultiLvlLbl val="0"/>
      </c:catAx>
      <c:valAx>
        <c:axId val="147724480"/>
        <c:scaling>
          <c:orientation val="minMax"/>
        </c:scaling>
        <c:delete val="0"/>
        <c:axPos val="l"/>
        <c:majorGridlines>
          <c:spPr>
            <a:ln w="3175">
              <a:solidFill>
                <a:srgbClr val="000000"/>
              </a:solidFill>
              <a:prstDash val="solid"/>
            </a:ln>
          </c:spPr>
        </c:majorGridlines>
        <c:numFmt formatCode="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86522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i="0" u="sng" strike="noStrike" baseline="0">
                <a:solidFill>
                  <a:srgbClr val="000000"/>
                </a:solidFill>
                <a:latin typeface="ＭＳ Ｐゴシック"/>
                <a:ea typeface="ＭＳ Ｐゴシック"/>
                <a:cs typeface="ＭＳ Ｐゴシック"/>
              </a:defRPr>
            </a:pPr>
            <a:r>
              <a:rPr lang="ja-JP" altLang="en-US"/>
              <a:t>胃切除後障害の程度</a:t>
            </a:r>
          </a:p>
        </c:rich>
      </c:tx>
      <c:layout>
        <c:manualLayout>
          <c:xMode val="edge"/>
          <c:yMode val="edge"/>
          <c:x val="3.896103896103896E-2"/>
          <c:y val="4.3956043956043959E-2"/>
        </c:manualLayout>
      </c:layout>
      <c:overlay val="0"/>
      <c:spPr>
        <a:noFill/>
        <a:ln w="25400">
          <a:noFill/>
        </a:ln>
      </c:spPr>
    </c:title>
    <c:autoTitleDeleted val="0"/>
    <c:plotArea>
      <c:layout>
        <c:manualLayout>
          <c:layoutTarget val="inner"/>
          <c:xMode val="edge"/>
          <c:yMode val="edge"/>
          <c:x val="0.21861518071728878"/>
          <c:y val="0.15750972094537311"/>
          <c:w val="0.47402697601075489"/>
          <c:h val="0.80220067179155141"/>
        </c:manualLayout>
      </c:layout>
      <c:radarChart>
        <c:radarStyle val="marker"/>
        <c:varyColors val="0"/>
        <c:ser>
          <c:idx val="0"/>
          <c:order val="0"/>
          <c:tx>
            <c:strRef>
              <c:f>'グラフ(目盛5)'!$D$85</c:f>
              <c:strCache>
                <c:ptCount val="1"/>
                <c:pt idx="0">
                  <c:v>あなたの得点</c:v>
                </c:pt>
              </c:strCache>
            </c:strRef>
          </c:tx>
          <c:spPr>
            <a:ln w="38100">
              <a:solidFill>
                <a:srgbClr val="FF00FF"/>
              </a:solidFill>
              <a:prstDash val="solid"/>
            </a:ln>
          </c:spPr>
          <c:marker>
            <c:symbol val="diamond"/>
            <c:size val="9"/>
            <c:spPr>
              <a:solidFill>
                <a:srgbClr val="FF00FF"/>
              </a:solidFill>
              <a:ln>
                <a:solidFill>
                  <a:srgbClr val="FF00FF"/>
                </a:solidFill>
                <a:prstDash val="solid"/>
              </a:ln>
            </c:spPr>
          </c:marker>
          <c:cat>
            <c:strRef>
              <c:f>'グラフ(目盛5)'!$C$86:$C$92</c:f>
              <c:strCache>
                <c:ptCount val="7"/>
                <c:pt idx="0">
                  <c:v>食道逆流</c:v>
                </c:pt>
                <c:pt idx="1">
                  <c:v>腹痛</c:v>
                </c:pt>
                <c:pt idx="2">
                  <c:v>食事関連愁訴</c:v>
                </c:pt>
                <c:pt idx="3">
                  <c:v>消化不良</c:v>
                </c:pt>
                <c:pt idx="4">
                  <c:v>下痢</c:v>
                </c:pt>
                <c:pt idx="5">
                  <c:v>便秘</c:v>
                </c:pt>
                <c:pt idx="6">
                  <c:v>ダンピング症状</c:v>
                </c:pt>
              </c:strCache>
            </c:strRef>
          </c:cat>
          <c:val>
            <c:numRef>
              <c:f>'グラフ(目盛5)'!$D$86:$D$92</c:f>
              <c:numCache>
                <c:formatCode>0.000_ </c:formatCode>
                <c:ptCount val="7"/>
                <c:pt idx="0">
                  <c:v>1</c:v>
                </c:pt>
                <c:pt idx="1">
                  <c:v>1</c:v>
                </c:pt>
                <c:pt idx="2">
                  <c:v>1</c:v>
                </c:pt>
                <c:pt idx="3">
                  <c:v>1</c:v>
                </c:pt>
                <c:pt idx="4">
                  <c:v>1</c:v>
                </c:pt>
                <c:pt idx="5">
                  <c:v>1</c:v>
                </c:pt>
                <c:pt idx="6">
                  <c:v>1</c:v>
                </c:pt>
              </c:numCache>
            </c:numRef>
          </c:val>
        </c:ser>
        <c:ser>
          <c:idx val="2"/>
          <c:order val="1"/>
          <c:tx>
            <c:strRef>
              <c:f>'グラフ(目盛5)'!$E$85</c:f>
              <c:strCache>
                <c:ptCount val="1"/>
                <c:pt idx="0">
                  <c:v>あなたと同じ術式</c:v>
                </c:pt>
              </c:strCache>
            </c:strRef>
          </c:tx>
          <c:spPr>
            <a:ln w="38100">
              <a:solidFill>
                <a:srgbClr val="0000FF"/>
              </a:solidFill>
              <a:prstDash val="solid"/>
            </a:ln>
          </c:spPr>
          <c:marker>
            <c:symbol val="square"/>
            <c:size val="5"/>
            <c:spPr>
              <a:solidFill>
                <a:srgbClr val="0000FF"/>
              </a:solidFill>
              <a:ln>
                <a:solidFill>
                  <a:srgbClr val="0000FF"/>
                </a:solidFill>
                <a:prstDash val="solid"/>
              </a:ln>
            </c:spPr>
          </c:marker>
          <c:cat>
            <c:strRef>
              <c:f>'グラフ(目盛5)'!$C$86:$C$92</c:f>
              <c:strCache>
                <c:ptCount val="7"/>
                <c:pt idx="0">
                  <c:v>食道逆流</c:v>
                </c:pt>
                <c:pt idx="1">
                  <c:v>腹痛</c:v>
                </c:pt>
                <c:pt idx="2">
                  <c:v>食事関連愁訴</c:v>
                </c:pt>
                <c:pt idx="3">
                  <c:v>消化不良</c:v>
                </c:pt>
                <c:pt idx="4">
                  <c:v>下痢</c:v>
                </c:pt>
                <c:pt idx="5">
                  <c:v>便秘</c:v>
                </c:pt>
                <c:pt idx="6">
                  <c:v>ダンピング症状</c:v>
                </c:pt>
              </c:strCache>
            </c:strRef>
          </c:cat>
          <c:val>
            <c:numRef>
              <c:f>'グラフ(目盛5)'!$E$86:$E$92</c:f>
              <c:numCache>
                <c:formatCode>General</c:formatCode>
                <c:ptCount val="7"/>
                <c:pt idx="0">
                  <c:v>#N/A</c:v>
                </c:pt>
                <c:pt idx="1">
                  <c:v>#N/A</c:v>
                </c:pt>
                <c:pt idx="2">
                  <c:v>#N/A</c:v>
                </c:pt>
                <c:pt idx="3">
                  <c:v>#N/A</c:v>
                </c:pt>
                <c:pt idx="4">
                  <c:v>#N/A</c:v>
                </c:pt>
                <c:pt idx="5">
                  <c:v>#N/A</c:v>
                </c:pt>
                <c:pt idx="6">
                  <c:v>#N/A</c:v>
                </c:pt>
              </c:numCache>
            </c:numRef>
          </c:val>
        </c:ser>
        <c:ser>
          <c:idx val="1"/>
          <c:order val="2"/>
          <c:tx>
            <c:strRef>
              <c:f>'グラフ(目盛5)'!$F$85</c:f>
              <c:strCache>
                <c:ptCount val="1"/>
                <c:pt idx="0">
                  <c:v>比較術式</c:v>
                </c:pt>
              </c:strCache>
            </c:strRef>
          </c:tx>
          <c:spPr>
            <a:ln w="12700">
              <a:solidFill>
                <a:srgbClr val="993366"/>
              </a:solidFill>
              <a:prstDash val="solid"/>
            </a:ln>
          </c:spPr>
          <c:marker>
            <c:symbol val="triangle"/>
            <c:size val="5"/>
            <c:spPr>
              <a:solidFill>
                <a:srgbClr val="FFFF00"/>
              </a:solidFill>
              <a:ln>
                <a:solidFill>
                  <a:srgbClr val="993366"/>
                </a:solidFill>
                <a:prstDash val="solid"/>
              </a:ln>
            </c:spPr>
          </c:marker>
          <c:val>
            <c:numRef>
              <c:f>'グラフ(目盛5)'!$F$86:$F$92</c:f>
              <c:numCache>
                <c:formatCode>General</c:formatCode>
                <c:ptCount val="7"/>
                <c:pt idx="0">
                  <c:v>#N/A</c:v>
                </c:pt>
                <c:pt idx="1">
                  <c:v>#N/A</c:v>
                </c:pt>
                <c:pt idx="2">
                  <c:v>#N/A</c:v>
                </c:pt>
                <c:pt idx="3">
                  <c:v>#N/A</c:v>
                </c:pt>
                <c:pt idx="4">
                  <c:v>#N/A</c:v>
                </c:pt>
                <c:pt idx="5">
                  <c:v>#N/A</c:v>
                </c:pt>
                <c:pt idx="6">
                  <c:v>#N/A</c:v>
                </c:pt>
              </c:numCache>
            </c:numRef>
          </c:val>
        </c:ser>
        <c:dLbls>
          <c:showLegendKey val="0"/>
          <c:showVal val="0"/>
          <c:showCatName val="0"/>
          <c:showSerName val="0"/>
          <c:showPercent val="0"/>
          <c:showBubbleSize val="0"/>
        </c:dLbls>
        <c:axId val="114890752"/>
        <c:axId val="146276352"/>
      </c:radarChart>
      <c:catAx>
        <c:axId val="1148907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6276352"/>
        <c:crosses val="autoZero"/>
        <c:auto val="0"/>
        <c:lblAlgn val="ctr"/>
        <c:lblOffset val="100"/>
        <c:noMultiLvlLbl val="0"/>
      </c:catAx>
      <c:valAx>
        <c:axId val="146276352"/>
        <c:scaling>
          <c:orientation val="minMax"/>
          <c:max val="5"/>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14890752"/>
        <c:crosses val="autoZero"/>
        <c:crossBetween val="between"/>
        <c:majorUnit val="1"/>
        <c:minorUnit val="1"/>
      </c:valAx>
      <c:spPr>
        <a:noFill/>
        <a:ln w="25400">
          <a:noFill/>
        </a:ln>
      </c:spPr>
    </c:plotArea>
    <c:legend>
      <c:legendPos val="r"/>
      <c:layout>
        <c:manualLayout>
          <c:xMode val="edge"/>
          <c:yMode val="edge"/>
          <c:x val="0.62337798684255374"/>
          <c:y val="1.8315018315018316E-2"/>
          <c:w val="0.36363704536932884"/>
          <c:h val="0.1978029669368252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sng" strike="noStrike" baseline="0">
                <a:solidFill>
                  <a:srgbClr val="000000"/>
                </a:solidFill>
                <a:latin typeface="ＭＳ Ｐゴシック"/>
                <a:ea typeface="ＭＳ Ｐゴシック"/>
                <a:cs typeface="ＭＳ Ｐゴシック"/>
              </a:defRPr>
            </a:pPr>
            <a:r>
              <a:rPr lang="ja-JP" altLang="en-US"/>
              <a:t>生活不満度</a:t>
            </a:r>
          </a:p>
        </c:rich>
      </c:tx>
      <c:layout>
        <c:manualLayout>
          <c:xMode val="edge"/>
          <c:yMode val="edge"/>
          <c:x val="2.8513238289205704E-2"/>
          <c:y val="5.2307692307692305E-2"/>
        </c:manualLayout>
      </c:layout>
      <c:overlay val="0"/>
      <c:spPr>
        <a:noFill/>
        <a:ln w="25400">
          <a:noFill/>
        </a:ln>
      </c:spPr>
    </c:title>
    <c:autoTitleDeleted val="0"/>
    <c:plotArea>
      <c:layout>
        <c:manualLayout>
          <c:layoutTarget val="inner"/>
          <c:xMode val="edge"/>
          <c:yMode val="edge"/>
          <c:x val="0.20773930753564154"/>
          <c:y val="0.21846186667948719"/>
          <c:w val="0.46028513238289204"/>
          <c:h val="0.69538566013470571"/>
        </c:manualLayout>
      </c:layout>
      <c:radarChart>
        <c:radarStyle val="marker"/>
        <c:varyColors val="0"/>
        <c:ser>
          <c:idx val="0"/>
          <c:order val="0"/>
          <c:tx>
            <c:strRef>
              <c:f>'グラフ(目盛5)'!$D$94</c:f>
              <c:strCache>
                <c:ptCount val="1"/>
                <c:pt idx="0">
                  <c:v>あなたの得点</c:v>
                </c:pt>
              </c:strCache>
            </c:strRef>
          </c:tx>
          <c:spPr>
            <a:ln w="38100">
              <a:solidFill>
                <a:srgbClr val="FF00FF"/>
              </a:solidFill>
              <a:prstDash val="solid"/>
            </a:ln>
          </c:spPr>
          <c:marker>
            <c:symbol val="diamond"/>
            <c:size val="9"/>
            <c:spPr>
              <a:solidFill>
                <a:srgbClr val="FF00FF"/>
              </a:solidFill>
              <a:ln>
                <a:solidFill>
                  <a:srgbClr val="FF00FF"/>
                </a:solidFill>
                <a:prstDash val="solid"/>
              </a:ln>
            </c:spPr>
          </c:marker>
          <c:cat>
            <c:strRef>
              <c:f>'グラフ(目盛5)'!$C$95:$C$99</c:f>
              <c:strCache>
                <c:ptCount val="5"/>
                <c:pt idx="0">
                  <c:v>補食必要度</c:v>
                </c:pt>
                <c:pt idx="1">
                  <c:v>仕事状況</c:v>
                </c:pt>
                <c:pt idx="2">
                  <c:v>症状不満度</c:v>
                </c:pt>
                <c:pt idx="3">
                  <c:v>食事不満度</c:v>
                </c:pt>
                <c:pt idx="4">
                  <c:v>仕事不満度</c:v>
                </c:pt>
              </c:strCache>
            </c:strRef>
          </c:cat>
          <c:val>
            <c:numRef>
              <c:f>'グラフ(目盛5)'!$D$95:$D$99</c:f>
              <c:numCache>
                <c:formatCode>General</c:formatCode>
                <c:ptCount val="5"/>
                <c:pt idx="0">
                  <c:v>1</c:v>
                </c:pt>
                <c:pt idx="1">
                  <c:v>1</c:v>
                </c:pt>
                <c:pt idx="2">
                  <c:v>1</c:v>
                </c:pt>
                <c:pt idx="3">
                  <c:v>1</c:v>
                </c:pt>
                <c:pt idx="4">
                  <c:v>1</c:v>
                </c:pt>
              </c:numCache>
            </c:numRef>
          </c:val>
        </c:ser>
        <c:ser>
          <c:idx val="2"/>
          <c:order val="1"/>
          <c:tx>
            <c:strRef>
              <c:f>'グラフ(目盛5)'!$E$94</c:f>
              <c:strCache>
                <c:ptCount val="1"/>
                <c:pt idx="0">
                  <c:v>あなたと同じ術式</c:v>
                </c:pt>
              </c:strCache>
            </c:strRef>
          </c:tx>
          <c:spPr>
            <a:ln w="38100">
              <a:solidFill>
                <a:srgbClr val="0000FF"/>
              </a:solidFill>
              <a:prstDash val="solid"/>
            </a:ln>
          </c:spPr>
          <c:marker>
            <c:symbol val="square"/>
            <c:size val="5"/>
            <c:spPr>
              <a:solidFill>
                <a:srgbClr val="0000FF"/>
              </a:solidFill>
              <a:ln>
                <a:solidFill>
                  <a:srgbClr val="0000FF"/>
                </a:solidFill>
                <a:prstDash val="solid"/>
              </a:ln>
            </c:spPr>
          </c:marker>
          <c:cat>
            <c:strRef>
              <c:f>'グラフ(目盛5)'!$C$95:$C$99</c:f>
              <c:strCache>
                <c:ptCount val="5"/>
                <c:pt idx="0">
                  <c:v>補食必要度</c:v>
                </c:pt>
                <c:pt idx="1">
                  <c:v>仕事状況</c:v>
                </c:pt>
                <c:pt idx="2">
                  <c:v>症状不満度</c:v>
                </c:pt>
                <c:pt idx="3">
                  <c:v>食事不満度</c:v>
                </c:pt>
                <c:pt idx="4">
                  <c:v>仕事不満度</c:v>
                </c:pt>
              </c:strCache>
            </c:strRef>
          </c:cat>
          <c:val>
            <c:numRef>
              <c:f>'グラフ(目盛5)'!$E$95:$E$99</c:f>
              <c:numCache>
                <c:formatCode>General</c:formatCode>
                <c:ptCount val="5"/>
                <c:pt idx="0">
                  <c:v>#N/A</c:v>
                </c:pt>
                <c:pt idx="1">
                  <c:v>#N/A</c:v>
                </c:pt>
                <c:pt idx="2">
                  <c:v>#N/A</c:v>
                </c:pt>
                <c:pt idx="3">
                  <c:v>#N/A</c:v>
                </c:pt>
                <c:pt idx="4">
                  <c:v>#N/A</c:v>
                </c:pt>
              </c:numCache>
            </c:numRef>
          </c:val>
        </c:ser>
        <c:ser>
          <c:idx val="1"/>
          <c:order val="2"/>
          <c:tx>
            <c:strRef>
              <c:f>'グラフ(目盛5)'!$F$94</c:f>
              <c:strCache>
                <c:ptCount val="1"/>
                <c:pt idx="0">
                  <c:v>比較術式</c:v>
                </c:pt>
              </c:strCache>
            </c:strRef>
          </c:tx>
          <c:spPr>
            <a:ln w="12700">
              <a:solidFill>
                <a:srgbClr val="993366"/>
              </a:solidFill>
              <a:prstDash val="solid"/>
            </a:ln>
          </c:spPr>
          <c:marker>
            <c:symbol val="triangle"/>
            <c:size val="5"/>
            <c:spPr>
              <a:solidFill>
                <a:srgbClr val="FFFF00"/>
              </a:solidFill>
              <a:ln>
                <a:solidFill>
                  <a:srgbClr val="993366"/>
                </a:solidFill>
                <a:prstDash val="solid"/>
              </a:ln>
            </c:spPr>
          </c:marker>
          <c:val>
            <c:numRef>
              <c:f>'グラフ(目盛5)'!$F$95:$F$99</c:f>
              <c:numCache>
                <c:formatCode>General</c:formatCode>
                <c:ptCount val="5"/>
                <c:pt idx="0">
                  <c:v>#N/A</c:v>
                </c:pt>
                <c:pt idx="1">
                  <c:v>#N/A</c:v>
                </c:pt>
                <c:pt idx="2">
                  <c:v>#N/A</c:v>
                </c:pt>
                <c:pt idx="3">
                  <c:v>#N/A</c:v>
                </c:pt>
                <c:pt idx="4">
                  <c:v>#N/A</c:v>
                </c:pt>
              </c:numCache>
            </c:numRef>
          </c:val>
        </c:ser>
        <c:dLbls>
          <c:showLegendKey val="0"/>
          <c:showVal val="0"/>
          <c:showCatName val="0"/>
          <c:showSerName val="0"/>
          <c:showPercent val="0"/>
          <c:showBubbleSize val="0"/>
        </c:dLbls>
        <c:axId val="131150336"/>
        <c:axId val="146278656"/>
      </c:radarChart>
      <c:catAx>
        <c:axId val="1311503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6278656"/>
        <c:crosses val="autoZero"/>
        <c:auto val="0"/>
        <c:lblAlgn val="ctr"/>
        <c:lblOffset val="100"/>
        <c:noMultiLvlLbl val="0"/>
      </c:catAx>
      <c:valAx>
        <c:axId val="146278656"/>
        <c:scaling>
          <c:orientation val="minMax"/>
          <c:max val="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31150336"/>
        <c:crosses val="autoZero"/>
        <c:crossBetween val="between"/>
        <c:majorUnit val="1"/>
      </c:valAx>
      <c:spPr>
        <a:noFill/>
        <a:ln w="25400">
          <a:noFill/>
        </a:ln>
      </c:spPr>
    </c:plotArea>
    <c:legend>
      <c:legendPos val="r"/>
      <c:layout>
        <c:manualLayout>
          <c:xMode val="edge"/>
          <c:yMode val="edge"/>
          <c:x val="0.64562118126272916"/>
          <c:y val="2.1538461538461538E-2"/>
          <c:w val="0.34419551934826886"/>
          <c:h val="0.1969233999596204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en-US" altLang="ja-JP" sz="1200" b="0" i="0" u="sng" strike="noStrike" baseline="0">
                <a:solidFill>
                  <a:srgbClr val="000000"/>
                </a:solidFill>
                <a:latin typeface="ＭＳ Ｐゴシック"/>
                <a:ea typeface="ＭＳ Ｐゴシック"/>
              </a:rPr>
              <a:t>GSRS</a:t>
            </a:r>
            <a:r>
              <a:rPr lang="ja-JP" altLang="en-US" sz="1200" b="0" i="0" u="sng" strike="noStrike" baseline="0">
                <a:solidFill>
                  <a:srgbClr val="000000"/>
                </a:solidFill>
                <a:latin typeface="ＭＳ Ｐゴシック"/>
                <a:ea typeface="ＭＳ Ｐゴシック"/>
              </a:rPr>
              <a:t>症状項目</a:t>
            </a:r>
          </a:p>
        </c:rich>
      </c:tx>
      <c:layout>
        <c:manualLayout>
          <c:xMode val="edge"/>
          <c:yMode val="edge"/>
          <c:x val="3.0549898167006109E-2"/>
          <c:y val="4.3076923076923075E-2"/>
        </c:manualLayout>
      </c:layout>
      <c:overlay val="0"/>
      <c:spPr>
        <a:noFill/>
        <a:ln w="25400">
          <a:noFill/>
        </a:ln>
      </c:spPr>
    </c:title>
    <c:autoTitleDeleted val="0"/>
    <c:plotArea>
      <c:layout>
        <c:manualLayout>
          <c:layoutTarget val="inner"/>
          <c:xMode val="edge"/>
          <c:yMode val="edge"/>
          <c:x val="0.17922606924643583"/>
          <c:y val="0.13538481878728784"/>
          <c:w val="0.55600814663951115"/>
          <c:h val="0.84000126202112679"/>
        </c:manualLayout>
      </c:layout>
      <c:radarChart>
        <c:radarStyle val="marker"/>
        <c:varyColors val="0"/>
        <c:ser>
          <c:idx val="0"/>
          <c:order val="0"/>
          <c:tx>
            <c:strRef>
              <c:f>'グラフ(目盛5)'!$D$101</c:f>
              <c:strCache>
                <c:ptCount val="1"/>
                <c:pt idx="0">
                  <c:v>あなたの得点</c:v>
                </c:pt>
              </c:strCache>
            </c:strRef>
          </c:tx>
          <c:spPr>
            <a:ln w="38100">
              <a:solidFill>
                <a:srgbClr val="FF00FF"/>
              </a:solidFill>
              <a:prstDash val="solid"/>
            </a:ln>
          </c:spPr>
          <c:marker>
            <c:symbol val="diamond"/>
            <c:size val="9"/>
            <c:spPr>
              <a:solidFill>
                <a:srgbClr val="FF00FF"/>
              </a:solidFill>
              <a:ln>
                <a:solidFill>
                  <a:srgbClr val="FF00FF"/>
                </a:solidFill>
                <a:prstDash val="solid"/>
              </a:ln>
            </c:spPr>
          </c:marker>
          <c:cat>
            <c:strRef>
              <c:f>'グラフ(目盛5)'!$C$102:$C$116</c:f>
              <c:strCache>
                <c:ptCount val="15"/>
                <c:pt idx="0">
                  <c:v>胃痛</c:v>
                </c:pt>
                <c:pt idx="1">
                  <c:v>胸焼け</c:v>
                </c:pt>
                <c:pt idx="2">
                  <c:v>胃酸逆流</c:v>
                </c:pt>
                <c:pt idx="3">
                  <c:v>空腹時胃痛</c:v>
                </c:pt>
                <c:pt idx="4">
                  <c:v>吐き気</c:v>
                </c:pt>
                <c:pt idx="5">
                  <c:v>腹鳴</c:v>
                </c:pt>
                <c:pt idx="6">
                  <c:v>胃部膨満感</c:v>
                </c:pt>
                <c:pt idx="7">
                  <c:v>げっぷ</c:v>
                </c:pt>
                <c:pt idx="8">
                  <c:v>おなら</c:v>
                </c:pt>
                <c:pt idx="9">
                  <c:v>便秘</c:v>
                </c:pt>
                <c:pt idx="10">
                  <c:v>下痢</c:v>
                </c:pt>
                <c:pt idx="11">
                  <c:v>軟便</c:v>
                </c:pt>
                <c:pt idx="12">
                  <c:v>硬便</c:v>
                </c:pt>
                <c:pt idx="13">
                  <c:v>急な便意</c:v>
                </c:pt>
                <c:pt idx="14">
                  <c:v>残便感</c:v>
                </c:pt>
              </c:strCache>
            </c:strRef>
          </c:cat>
          <c:val>
            <c:numRef>
              <c:f>'グラフ(目盛5)'!$D$102:$D$116</c:f>
              <c:numCache>
                <c:formatCode>General</c:formatCode>
                <c:ptCount val="1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numCache>
            </c:numRef>
          </c:val>
        </c:ser>
        <c:ser>
          <c:idx val="2"/>
          <c:order val="1"/>
          <c:tx>
            <c:strRef>
              <c:f>'グラフ(目盛5)'!$E$101</c:f>
              <c:strCache>
                <c:ptCount val="1"/>
                <c:pt idx="0">
                  <c:v>あなたと同じ術式</c:v>
                </c:pt>
              </c:strCache>
            </c:strRef>
          </c:tx>
          <c:spPr>
            <a:ln w="25400">
              <a:solidFill>
                <a:srgbClr val="0000FF"/>
              </a:solidFill>
              <a:prstDash val="solid"/>
            </a:ln>
          </c:spPr>
          <c:marker>
            <c:symbol val="square"/>
            <c:size val="5"/>
            <c:spPr>
              <a:solidFill>
                <a:srgbClr val="0000FF"/>
              </a:solidFill>
              <a:ln>
                <a:solidFill>
                  <a:srgbClr val="0000FF"/>
                </a:solidFill>
                <a:prstDash val="solid"/>
              </a:ln>
            </c:spPr>
          </c:marker>
          <c:cat>
            <c:strRef>
              <c:f>'グラフ(目盛5)'!$C$102:$C$116</c:f>
              <c:strCache>
                <c:ptCount val="15"/>
                <c:pt idx="0">
                  <c:v>胃痛</c:v>
                </c:pt>
                <c:pt idx="1">
                  <c:v>胸焼け</c:v>
                </c:pt>
                <c:pt idx="2">
                  <c:v>胃酸逆流</c:v>
                </c:pt>
                <c:pt idx="3">
                  <c:v>空腹時胃痛</c:v>
                </c:pt>
                <c:pt idx="4">
                  <c:v>吐き気</c:v>
                </c:pt>
                <c:pt idx="5">
                  <c:v>腹鳴</c:v>
                </c:pt>
                <c:pt idx="6">
                  <c:v>胃部膨満感</c:v>
                </c:pt>
                <c:pt idx="7">
                  <c:v>げっぷ</c:v>
                </c:pt>
                <c:pt idx="8">
                  <c:v>おなら</c:v>
                </c:pt>
                <c:pt idx="9">
                  <c:v>便秘</c:v>
                </c:pt>
                <c:pt idx="10">
                  <c:v>下痢</c:v>
                </c:pt>
                <c:pt idx="11">
                  <c:v>軟便</c:v>
                </c:pt>
                <c:pt idx="12">
                  <c:v>硬便</c:v>
                </c:pt>
                <c:pt idx="13">
                  <c:v>急な便意</c:v>
                </c:pt>
                <c:pt idx="14">
                  <c:v>残便感</c:v>
                </c:pt>
              </c:strCache>
            </c:strRef>
          </c:cat>
          <c:val>
            <c:numRef>
              <c:f>'グラフ(目盛5)'!$E$102:$E$116</c:f>
              <c:numCache>
                <c:formatCode>General</c:formatCode>
                <c:ptCount val="1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numCache>
            </c:numRef>
          </c:val>
        </c:ser>
        <c:ser>
          <c:idx val="1"/>
          <c:order val="2"/>
          <c:tx>
            <c:strRef>
              <c:f>'グラフ(目盛5)'!$F$101</c:f>
              <c:strCache>
                <c:ptCount val="1"/>
                <c:pt idx="0">
                  <c:v>比較術式</c:v>
                </c:pt>
              </c:strCache>
            </c:strRef>
          </c:tx>
          <c:spPr>
            <a:ln w="12700">
              <a:solidFill>
                <a:srgbClr val="993366"/>
              </a:solidFill>
              <a:prstDash val="solid"/>
            </a:ln>
          </c:spPr>
          <c:marker>
            <c:symbol val="triangle"/>
            <c:size val="5"/>
            <c:spPr>
              <a:solidFill>
                <a:srgbClr val="FFFF00"/>
              </a:solidFill>
              <a:ln>
                <a:solidFill>
                  <a:srgbClr val="993366"/>
                </a:solidFill>
                <a:prstDash val="solid"/>
              </a:ln>
            </c:spPr>
          </c:marker>
          <c:val>
            <c:numRef>
              <c:f>'グラフ(目盛5)'!$F$102:$F$116</c:f>
              <c:numCache>
                <c:formatCode>General</c:formatCode>
                <c:ptCount val="1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numCache>
            </c:numRef>
          </c:val>
        </c:ser>
        <c:dLbls>
          <c:showLegendKey val="0"/>
          <c:showVal val="0"/>
          <c:showCatName val="0"/>
          <c:showSerName val="0"/>
          <c:showPercent val="0"/>
          <c:showBubbleSize val="0"/>
        </c:dLbls>
        <c:axId val="131151360"/>
        <c:axId val="146280960"/>
      </c:radarChart>
      <c:catAx>
        <c:axId val="13115136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46280960"/>
        <c:crosses val="autoZero"/>
        <c:auto val="0"/>
        <c:lblAlgn val="ctr"/>
        <c:lblOffset val="100"/>
        <c:noMultiLvlLbl val="0"/>
      </c:catAx>
      <c:valAx>
        <c:axId val="146280960"/>
        <c:scaling>
          <c:orientation val="minMax"/>
          <c:max val="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31151360"/>
        <c:crosses val="autoZero"/>
        <c:crossBetween val="between"/>
        <c:majorUnit val="1"/>
      </c:valAx>
      <c:spPr>
        <a:noFill/>
        <a:ln w="25400">
          <a:noFill/>
        </a:ln>
      </c:spPr>
    </c:plotArea>
    <c:legend>
      <c:legendPos val="r"/>
      <c:layout>
        <c:manualLayout>
          <c:xMode val="edge"/>
          <c:yMode val="edge"/>
          <c:x val="0.6924643584521385"/>
          <c:y val="1.5384615384615385E-2"/>
          <c:w val="0.29938900203665986"/>
          <c:h val="0.1723080153442358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en-US" altLang="ja-JP" sz="1200" b="0" i="0" u="sng" strike="noStrike" baseline="0">
                <a:solidFill>
                  <a:srgbClr val="000000"/>
                </a:solidFill>
                <a:latin typeface="ＭＳ Ｐゴシック"/>
                <a:ea typeface="ＭＳ Ｐゴシック"/>
              </a:rPr>
              <a:t>PGSAS</a:t>
            </a:r>
            <a:r>
              <a:rPr lang="ja-JP" altLang="en-US" sz="1200" b="0" i="0" u="sng" strike="noStrike" baseline="0">
                <a:solidFill>
                  <a:srgbClr val="000000"/>
                </a:solidFill>
                <a:latin typeface="ＭＳ Ｐゴシック"/>
                <a:ea typeface="ＭＳ Ｐゴシック"/>
              </a:rPr>
              <a:t>症状項目</a:t>
            </a:r>
          </a:p>
        </c:rich>
      </c:tx>
      <c:layout>
        <c:manualLayout>
          <c:xMode val="edge"/>
          <c:yMode val="edge"/>
          <c:x val="3.0549898167006109E-2"/>
          <c:y val="4.6153846153846156E-2"/>
        </c:manualLayout>
      </c:layout>
      <c:overlay val="0"/>
      <c:spPr>
        <a:noFill/>
        <a:ln w="25400">
          <a:noFill/>
        </a:ln>
      </c:spPr>
    </c:title>
    <c:autoTitleDeleted val="0"/>
    <c:plotArea>
      <c:layout>
        <c:manualLayout>
          <c:layoutTarget val="inner"/>
          <c:xMode val="edge"/>
          <c:yMode val="edge"/>
          <c:x val="0.23014256619144602"/>
          <c:y val="0.13230789108757676"/>
          <c:w val="0.53360488798370675"/>
          <c:h val="0.80615505732430492"/>
        </c:manualLayout>
      </c:layout>
      <c:radarChart>
        <c:radarStyle val="marker"/>
        <c:varyColors val="0"/>
        <c:ser>
          <c:idx val="0"/>
          <c:order val="0"/>
          <c:tx>
            <c:strRef>
              <c:f>'グラフ(目盛5)'!$D$118</c:f>
              <c:strCache>
                <c:ptCount val="1"/>
                <c:pt idx="0">
                  <c:v>あなたの得点</c:v>
                </c:pt>
              </c:strCache>
            </c:strRef>
          </c:tx>
          <c:spPr>
            <a:ln w="38100">
              <a:solidFill>
                <a:srgbClr val="FF00FF"/>
              </a:solidFill>
              <a:prstDash val="solid"/>
            </a:ln>
          </c:spPr>
          <c:marker>
            <c:symbol val="diamond"/>
            <c:size val="9"/>
            <c:spPr>
              <a:solidFill>
                <a:srgbClr val="FF00FF"/>
              </a:solidFill>
              <a:ln>
                <a:solidFill>
                  <a:srgbClr val="FF00FF"/>
                </a:solidFill>
                <a:prstDash val="solid"/>
              </a:ln>
            </c:spPr>
          </c:marker>
          <c:cat>
            <c:strRef>
              <c:f>'グラフ(目盛5)'!$C$119:$C$126</c:f>
              <c:strCache>
                <c:ptCount val="8"/>
                <c:pt idx="0">
                  <c:v>にがい逆流</c:v>
                </c:pt>
                <c:pt idx="1">
                  <c:v>つかえ感</c:v>
                </c:pt>
                <c:pt idx="2">
                  <c:v>もたれ感</c:v>
                </c:pt>
                <c:pt idx="3">
                  <c:v>早期飽満度</c:v>
                </c:pt>
                <c:pt idx="4">
                  <c:v>下腹部痛</c:v>
                </c:pt>
                <c:pt idx="5">
                  <c:v>早期ダンピング
全身症状</c:v>
                </c:pt>
                <c:pt idx="6">
                  <c:v>早期ダンピング
腹部症状</c:v>
                </c:pt>
                <c:pt idx="7">
                  <c:v>後期ダンピング症状</c:v>
                </c:pt>
              </c:strCache>
            </c:strRef>
          </c:cat>
          <c:val>
            <c:numRef>
              <c:f>'グラフ(目盛5)'!$D$119:$D$126</c:f>
              <c:numCache>
                <c:formatCode>General</c:formatCode>
                <c:ptCount val="8"/>
                <c:pt idx="0">
                  <c:v>1</c:v>
                </c:pt>
                <c:pt idx="1">
                  <c:v>1</c:v>
                </c:pt>
                <c:pt idx="2">
                  <c:v>1</c:v>
                </c:pt>
                <c:pt idx="3">
                  <c:v>1</c:v>
                </c:pt>
                <c:pt idx="4">
                  <c:v>1</c:v>
                </c:pt>
                <c:pt idx="5">
                  <c:v>1</c:v>
                </c:pt>
                <c:pt idx="6">
                  <c:v>1</c:v>
                </c:pt>
                <c:pt idx="7">
                  <c:v>1</c:v>
                </c:pt>
              </c:numCache>
            </c:numRef>
          </c:val>
        </c:ser>
        <c:ser>
          <c:idx val="2"/>
          <c:order val="1"/>
          <c:tx>
            <c:strRef>
              <c:f>'グラフ(目盛5)'!$E$118</c:f>
              <c:strCache>
                <c:ptCount val="1"/>
                <c:pt idx="0">
                  <c:v>あなたと同じ術式</c:v>
                </c:pt>
              </c:strCache>
            </c:strRef>
          </c:tx>
          <c:spPr>
            <a:ln w="38100">
              <a:solidFill>
                <a:srgbClr val="0000FF"/>
              </a:solidFill>
              <a:prstDash val="solid"/>
            </a:ln>
          </c:spPr>
          <c:marker>
            <c:symbol val="square"/>
            <c:size val="5"/>
            <c:spPr>
              <a:solidFill>
                <a:srgbClr val="0000FF"/>
              </a:solidFill>
              <a:ln>
                <a:solidFill>
                  <a:srgbClr val="0000FF"/>
                </a:solidFill>
                <a:prstDash val="solid"/>
              </a:ln>
            </c:spPr>
          </c:marker>
          <c:cat>
            <c:strRef>
              <c:f>'グラフ(目盛5)'!$C$119:$C$126</c:f>
              <c:strCache>
                <c:ptCount val="8"/>
                <c:pt idx="0">
                  <c:v>にがい逆流</c:v>
                </c:pt>
                <c:pt idx="1">
                  <c:v>つかえ感</c:v>
                </c:pt>
                <c:pt idx="2">
                  <c:v>もたれ感</c:v>
                </c:pt>
                <c:pt idx="3">
                  <c:v>早期飽満度</c:v>
                </c:pt>
                <c:pt idx="4">
                  <c:v>下腹部痛</c:v>
                </c:pt>
                <c:pt idx="5">
                  <c:v>早期ダンピング
全身症状</c:v>
                </c:pt>
                <c:pt idx="6">
                  <c:v>早期ダンピング
腹部症状</c:v>
                </c:pt>
                <c:pt idx="7">
                  <c:v>後期ダンピング症状</c:v>
                </c:pt>
              </c:strCache>
            </c:strRef>
          </c:cat>
          <c:val>
            <c:numRef>
              <c:f>'グラフ(目盛5)'!$E$119:$E$126</c:f>
              <c:numCache>
                <c:formatCode>General</c:formatCode>
                <c:ptCount val="8"/>
                <c:pt idx="0">
                  <c:v>#N/A</c:v>
                </c:pt>
                <c:pt idx="1">
                  <c:v>#N/A</c:v>
                </c:pt>
                <c:pt idx="2">
                  <c:v>#N/A</c:v>
                </c:pt>
                <c:pt idx="3">
                  <c:v>#N/A</c:v>
                </c:pt>
                <c:pt idx="4">
                  <c:v>#N/A</c:v>
                </c:pt>
                <c:pt idx="5">
                  <c:v>#N/A</c:v>
                </c:pt>
                <c:pt idx="6">
                  <c:v>#N/A</c:v>
                </c:pt>
                <c:pt idx="7">
                  <c:v>#N/A</c:v>
                </c:pt>
              </c:numCache>
            </c:numRef>
          </c:val>
        </c:ser>
        <c:ser>
          <c:idx val="1"/>
          <c:order val="2"/>
          <c:tx>
            <c:strRef>
              <c:f>'グラフ(目盛5)'!$F$118</c:f>
              <c:strCache>
                <c:ptCount val="1"/>
                <c:pt idx="0">
                  <c:v>比較術式</c:v>
                </c:pt>
              </c:strCache>
            </c:strRef>
          </c:tx>
          <c:spPr>
            <a:ln w="12700">
              <a:solidFill>
                <a:srgbClr val="993366"/>
              </a:solidFill>
              <a:prstDash val="solid"/>
            </a:ln>
          </c:spPr>
          <c:marker>
            <c:symbol val="triangle"/>
            <c:size val="5"/>
            <c:spPr>
              <a:solidFill>
                <a:srgbClr val="FFFF00"/>
              </a:solidFill>
              <a:ln>
                <a:solidFill>
                  <a:srgbClr val="993366"/>
                </a:solidFill>
                <a:prstDash val="solid"/>
              </a:ln>
            </c:spPr>
          </c:marker>
          <c:val>
            <c:numRef>
              <c:f>'グラフ(目盛5)'!$F$119:$F$126</c:f>
              <c:numCache>
                <c:formatCode>General</c:formatCode>
                <c:ptCount val="8"/>
                <c:pt idx="0">
                  <c:v>#N/A</c:v>
                </c:pt>
                <c:pt idx="1">
                  <c:v>#N/A</c:v>
                </c:pt>
                <c:pt idx="2">
                  <c:v>#N/A</c:v>
                </c:pt>
                <c:pt idx="3">
                  <c:v>#N/A</c:v>
                </c:pt>
                <c:pt idx="4">
                  <c:v>#N/A</c:v>
                </c:pt>
                <c:pt idx="5">
                  <c:v>#N/A</c:v>
                </c:pt>
                <c:pt idx="6">
                  <c:v>#N/A</c:v>
                </c:pt>
                <c:pt idx="7">
                  <c:v>#N/A</c:v>
                </c:pt>
              </c:numCache>
            </c:numRef>
          </c:val>
        </c:ser>
        <c:dLbls>
          <c:showLegendKey val="0"/>
          <c:showVal val="0"/>
          <c:showCatName val="0"/>
          <c:showSerName val="0"/>
          <c:showPercent val="0"/>
          <c:showBubbleSize val="0"/>
        </c:dLbls>
        <c:axId val="131151872"/>
        <c:axId val="146283264"/>
      </c:radarChart>
      <c:catAx>
        <c:axId val="13115187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25" b="0" i="0" u="none" strike="noStrike" baseline="0">
                <a:solidFill>
                  <a:srgbClr val="000000"/>
                </a:solidFill>
                <a:latin typeface="ＭＳ Ｐゴシック"/>
                <a:ea typeface="ＭＳ Ｐゴシック"/>
                <a:cs typeface="ＭＳ Ｐゴシック"/>
              </a:defRPr>
            </a:pPr>
            <a:endParaRPr lang="ja-JP"/>
          </a:p>
        </c:txPr>
        <c:crossAx val="146283264"/>
        <c:crosses val="autoZero"/>
        <c:auto val="0"/>
        <c:lblAlgn val="ctr"/>
        <c:lblOffset val="100"/>
        <c:noMultiLvlLbl val="0"/>
      </c:catAx>
      <c:valAx>
        <c:axId val="146283264"/>
        <c:scaling>
          <c:orientation val="minMax"/>
          <c:max val="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31151872"/>
        <c:crosses val="autoZero"/>
        <c:crossBetween val="between"/>
        <c:majorUnit val="1"/>
      </c:valAx>
      <c:spPr>
        <a:noFill/>
        <a:ln w="25400">
          <a:noFill/>
        </a:ln>
      </c:spPr>
    </c:plotArea>
    <c:legend>
      <c:legendPos val="r"/>
      <c:layout>
        <c:manualLayout>
          <c:xMode val="edge"/>
          <c:yMode val="edge"/>
          <c:x val="0.68635437881873729"/>
          <c:y val="1.5384615384615385E-2"/>
          <c:w val="0.30346232179226074"/>
          <c:h val="0.1661541691903896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trlProps/ctrlProp1.xml><?xml version="1.0" encoding="utf-8"?>
<formControlPr xmlns="http://schemas.microsoft.com/office/spreadsheetml/2009/9/main" objectType="Radio" firstButton="1" fmlaLink="$J$16" lockText="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Radio" lockText="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lockText="1"/>
</file>

<file path=xl/ctrlProps/ctrlProp105.xml><?xml version="1.0" encoding="utf-8"?>
<formControlPr xmlns="http://schemas.microsoft.com/office/spreadsheetml/2009/9/main" objectType="Radio" lockText="1"/>
</file>

<file path=xl/ctrlProps/ctrlProp106.xml><?xml version="1.0" encoding="utf-8"?>
<formControlPr xmlns="http://schemas.microsoft.com/office/spreadsheetml/2009/9/main" objectType="Radio" firstButton="1" fmlaLink="$N$18" lockText="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Radio" lockText="1"/>
</file>

<file path=xl/ctrlProps/ctrlProp109.xml><?xml version="1.0" encoding="utf-8"?>
<formControlPr xmlns="http://schemas.microsoft.com/office/spreadsheetml/2009/9/main" objectType="Radio" lockText="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lockText="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lockText="1"/>
</file>

<file path=xl/ctrlProps/ctrlProp113.xml><?xml version="1.0" encoding="utf-8"?>
<formControlPr xmlns="http://schemas.microsoft.com/office/spreadsheetml/2009/9/main" objectType="Radio" lockText="1"/>
</file>

<file path=xl/ctrlProps/ctrlProp114.xml><?xml version="1.0" encoding="utf-8"?>
<formControlPr xmlns="http://schemas.microsoft.com/office/spreadsheetml/2009/9/main" objectType="Radio" firstButton="1" fmlaLink="$N$19" lockText="1"/>
</file>

<file path=xl/ctrlProps/ctrlProp115.xml><?xml version="1.0" encoding="utf-8"?>
<formControlPr xmlns="http://schemas.microsoft.com/office/spreadsheetml/2009/9/main" objectType="Radio" lockText="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Radio" lockText="1"/>
</file>

<file path=xl/ctrlProps/ctrlProp118.xml><?xml version="1.0" encoding="utf-8"?>
<formControlPr xmlns="http://schemas.microsoft.com/office/spreadsheetml/2009/9/main" objectType="Radio" lockText="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J$26" lockText="1"/>
</file>

<file path=xl/ctrlProps/ctrlProp120.xml><?xml version="1.0" encoding="utf-8"?>
<formControlPr xmlns="http://schemas.microsoft.com/office/spreadsheetml/2009/9/main" objectType="Radio" lockText="1"/>
</file>

<file path=xl/ctrlProps/ctrlProp121.xml><?xml version="1.0" encoding="utf-8"?>
<formControlPr xmlns="http://schemas.microsoft.com/office/spreadsheetml/2009/9/main" objectType="Radio" lockText="1"/>
</file>

<file path=xl/ctrlProps/ctrlProp122.xml><?xml version="1.0" encoding="utf-8"?>
<formControlPr xmlns="http://schemas.microsoft.com/office/spreadsheetml/2009/9/main" objectType="Radio" firstButton="1" fmlaLink="$N$20"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Radio" lockText="1"/>
</file>

<file path=xl/ctrlProps/ctrlProp125.xml><?xml version="1.0" encoding="utf-8"?>
<formControlPr xmlns="http://schemas.microsoft.com/office/spreadsheetml/2009/9/main" objectType="Radio" lockText="1"/>
</file>

<file path=xl/ctrlProps/ctrlProp126.xml><?xml version="1.0" encoding="utf-8"?>
<formControlPr xmlns="http://schemas.microsoft.com/office/spreadsheetml/2009/9/main" objectType="Radio"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lockText="1"/>
</file>

<file path=xl/ctrlProps/ctrlProp129.xml><?xml version="1.0" encoding="utf-8"?>
<formControlPr xmlns="http://schemas.microsoft.com/office/spreadsheetml/2009/9/main" objectType="Radio" lockText="1"/>
</file>

<file path=xl/ctrlProps/ctrlProp13.xml><?xml version="1.0" encoding="utf-8"?>
<formControlPr xmlns="http://schemas.microsoft.com/office/spreadsheetml/2009/9/main" objectType="Radio" lockText="1"/>
</file>

<file path=xl/ctrlProps/ctrlProp130.xml><?xml version="1.0" encoding="utf-8"?>
<formControlPr xmlns="http://schemas.microsoft.com/office/spreadsheetml/2009/9/main" objectType="Radio" firstButton="1" fmlaLink="$N$21" lockText="1"/>
</file>

<file path=xl/ctrlProps/ctrlProp131.xml><?xml version="1.0" encoding="utf-8"?>
<formControlPr xmlns="http://schemas.microsoft.com/office/spreadsheetml/2009/9/main" objectType="Radio" lockText="1"/>
</file>

<file path=xl/ctrlProps/ctrlProp132.xml><?xml version="1.0" encoding="utf-8"?>
<formControlPr xmlns="http://schemas.microsoft.com/office/spreadsheetml/2009/9/main" objectType="Radio" lockText="1"/>
</file>

<file path=xl/ctrlProps/ctrlProp133.xml><?xml version="1.0" encoding="utf-8"?>
<formControlPr xmlns="http://schemas.microsoft.com/office/spreadsheetml/2009/9/main" objectType="Radio" lockText="1"/>
</file>

<file path=xl/ctrlProps/ctrlProp134.xml><?xml version="1.0" encoding="utf-8"?>
<formControlPr xmlns="http://schemas.microsoft.com/office/spreadsheetml/2009/9/main" objectType="Radio" lockText="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lockText="1"/>
</file>

<file path=xl/ctrlProps/ctrlProp137.xml><?xml version="1.0" encoding="utf-8"?>
<formControlPr xmlns="http://schemas.microsoft.com/office/spreadsheetml/2009/9/main" objectType="Radio" lockText="1"/>
</file>

<file path=xl/ctrlProps/ctrlProp138.xml><?xml version="1.0" encoding="utf-8"?>
<formControlPr xmlns="http://schemas.microsoft.com/office/spreadsheetml/2009/9/main" objectType="Radio" firstButton="1" fmlaLink="$N$22" lockText="1"/>
</file>

<file path=xl/ctrlProps/ctrlProp139.xml><?xml version="1.0" encoding="utf-8"?>
<formControlPr xmlns="http://schemas.microsoft.com/office/spreadsheetml/2009/9/main" objectType="Radio" lockText="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lockText="1"/>
</file>

<file path=xl/ctrlProps/ctrlProp141.xml><?xml version="1.0" encoding="utf-8"?>
<formControlPr xmlns="http://schemas.microsoft.com/office/spreadsheetml/2009/9/main" objectType="Radio" lockText="1"/>
</file>

<file path=xl/ctrlProps/ctrlProp142.xml><?xml version="1.0" encoding="utf-8"?>
<formControlPr xmlns="http://schemas.microsoft.com/office/spreadsheetml/2009/9/main" objectType="Radio" lockText="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lockText="1"/>
</file>

<file path=xl/ctrlProps/ctrlProp145.xml><?xml version="1.0" encoding="utf-8"?>
<formControlPr xmlns="http://schemas.microsoft.com/office/spreadsheetml/2009/9/main" objectType="Radio" lockText="1"/>
</file>

<file path=xl/ctrlProps/ctrlProp146.xml><?xml version="1.0" encoding="utf-8"?>
<formControlPr xmlns="http://schemas.microsoft.com/office/spreadsheetml/2009/9/main" objectType="Radio" firstButton="1" fmlaLink="$N$23" lockText="1"/>
</file>

<file path=xl/ctrlProps/ctrlProp147.xml><?xml version="1.0" encoding="utf-8"?>
<formControlPr xmlns="http://schemas.microsoft.com/office/spreadsheetml/2009/9/main" objectType="Radio" lockText="1"/>
</file>

<file path=xl/ctrlProps/ctrlProp148.xml><?xml version="1.0" encoding="utf-8"?>
<formControlPr xmlns="http://schemas.microsoft.com/office/spreadsheetml/2009/9/main" objectType="Radio" lockText="1"/>
</file>

<file path=xl/ctrlProps/ctrlProp149.xml><?xml version="1.0" encoding="utf-8"?>
<formControlPr xmlns="http://schemas.microsoft.com/office/spreadsheetml/2009/9/main" objectType="Radio" lockText="1"/>
</file>

<file path=xl/ctrlProps/ctrlProp15.xml><?xml version="1.0" encoding="utf-8"?>
<formControlPr xmlns="http://schemas.microsoft.com/office/spreadsheetml/2009/9/main" objectType="Radio" firstButton="1" fmlaLink="$J$27" lockText="1"/>
</file>

<file path=xl/ctrlProps/ctrlProp150.xml><?xml version="1.0" encoding="utf-8"?>
<formControlPr xmlns="http://schemas.microsoft.com/office/spreadsheetml/2009/9/main" objectType="Radio"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lockText="1"/>
</file>

<file path=xl/ctrlProps/ctrlProp153.xml><?xml version="1.0" encoding="utf-8"?>
<formControlPr xmlns="http://schemas.microsoft.com/office/spreadsheetml/2009/9/main" objectType="Radio" lockText="1"/>
</file>

<file path=xl/ctrlProps/ctrlProp154.xml><?xml version="1.0" encoding="utf-8"?>
<formControlPr xmlns="http://schemas.microsoft.com/office/spreadsheetml/2009/9/main" objectType="Radio" firstButton="1" fmlaLink="$N$24" lockText="1"/>
</file>

<file path=xl/ctrlProps/ctrlProp155.xml><?xml version="1.0" encoding="utf-8"?>
<formControlPr xmlns="http://schemas.microsoft.com/office/spreadsheetml/2009/9/main" objectType="Radio" lockText="1"/>
</file>

<file path=xl/ctrlProps/ctrlProp156.xml><?xml version="1.0" encoding="utf-8"?>
<formControlPr xmlns="http://schemas.microsoft.com/office/spreadsheetml/2009/9/main" objectType="Radio" lockText="1"/>
</file>

<file path=xl/ctrlProps/ctrlProp157.xml><?xml version="1.0" encoding="utf-8"?>
<formControlPr xmlns="http://schemas.microsoft.com/office/spreadsheetml/2009/9/main" objectType="Radio" lockText="1"/>
</file>

<file path=xl/ctrlProps/ctrlProp158.xml><?xml version="1.0" encoding="utf-8"?>
<formControlPr xmlns="http://schemas.microsoft.com/office/spreadsheetml/2009/9/main" objectType="Radio" lockText="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Radio" lockText="1"/>
</file>

<file path=xl/ctrlProps/ctrlProp161.xml><?xml version="1.0" encoding="utf-8"?>
<formControlPr xmlns="http://schemas.microsoft.com/office/spreadsheetml/2009/9/main" objectType="Radio" lockText="1"/>
</file>

<file path=xl/ctrlProps/ctrlProp162.xml><?xml version="1.0" encoding="utf-8"?>
<formControlPr xmlns="http://schemas.microsoft.com/office/spreadsheetml/2009/9/main" objectType="Radio" firstButton="1" fmlaLink="$N$25" lockText="1"/>
</file>

<file path=xl/ctrlProps/ctrlProp163.xml><?xml version="1.0" encoding="utf-8"?>
<formControlPr xmlns="http://schemas.microsoft.com/office/spreadsheetml/2009/9/main" objectType="Radio" lockText="1"/>
</file>

<file path=xl/ctrlProps/ctrlProp164.xml><?xml version="1.0" encoding="utf-8"?>
<formControlPr xmlns="http://schemas.microsoft.com/office/spreadsheetml/2009/9/main" objectType="Radio" lockText="1"/>
</file>

<file path=xl/ctrlProps/ctrlProp165.xml><?xml version="1.0" encoding="utf-8"?>
<formControlPr xmlns="http://schemas.microsoft.com/office/spreadsheetml/2009/9/main" objectType="Radio" lockText="1"/>
</file>

<file path=xl/ctrlProps/ctrlProp166.xml><?xml version="1.0" encoding="utf-8"?>
<formControlPr xmlns="http://schemas.microsoft.com/office/spreadsheetml/2009/9/main" objectType="Radio" lockText="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Radio" lockText="1"/>
</file>

<file path=xl/ctrlProps/ctrlProp169.xml><?xml version="1.0" encoding="utf-8"?>
<formControlPr xmlns="http://schemas.microsoft.com/office/spreadsheetml/2009/9/main" objectType="Radio" lockText="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Radio" firstButton="1" fmlaLink="$N$26" lockText="1"/>
</file>

<file path=xl/ctrlProps/ctrlProp171.xml><?xml version="1.0" encoding="utf-8"?>
<formControlPr xmlns="http://schemas.microsoft.com/office/spreadsheetml/2009/9/main" objectType="Radio" lockText="1"/>
</file>

<file path=xl/ctrlProps/ctrlProp172.xml><?xml version="1.0" encoding="utf-8"?>
<formControlPr xmlns="http://schemas.microsoft.com/office/spreadsheetml/2009/9/main" objectType="Radio" lockText="1"/>
</file>

<file path=xl/ctrlProps/ctrlProp173.xml><?xml version="1.0" encoding="utf-8"?>
<formControlPr xmlns="http://schemas.microsoft.com/office/spreadsheetml/2009/9/main" objectType="Radio" lockText="1"/>
</file>

<file path=xl/ctrlProps/ctrlProp174.xml><?xml version="1.0" encoding="utf-8"?>
<formControlPr xmlns="http://schemas.microsoft.com/office/spreadsheetml/2009/9/main" objectType="Radio"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firstButton="1" fmlaLink="$N$27" lockText="1"/>
</file>

<file path=xl/ctrlProps/ctrlProp179.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80.xml><?xml version="1.0" encoding="utf-8"?>
<formControlPr xmlns="http://schemas.microsoft.com/office/spreadsheetml/2009/9/main" objectType="Radio"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firstButton="1" fmlaLink="$N$28" lockText="1"/>
</file>

<file path=xl/ctrlProps/ctrlProp187.xml><?xml version="1.0" encoding="utf-8"?>
<formControlPr xmlns="http://schemas.microsoft.com/office/spreadsheetml/2009/9/main" objectType="Radio" lockText="1"/>
</file>

<file path=xl/ctrlProps/ctrlProp188.xml><?xml version="1.0" encoding="utf-8"?>
<formControlPr xmlns="http://schemas.microsoft.com/office/spreadsheetml/2009/9/main" objectType="Radio"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firstButton="1" fmlaLink="$N$29" lockText="1"/>
</file>

<file path=xl/ctrlProps/ctrlProp195.xml><?xml version="1.0" encoding="utf-8"?>
<formControlPr xmlns="http://schemas.microsoft.com/office/spreadsheetml/2009/9/main" objectType="Radio" lockText="1"/>
</file>

<file path=xl/ctrlProps/ctrlProp196.xml><?xml version="1.0" encoding="utf-8"?>
<formControlPr xmlns="http://schemas.microsoft.com/office/spreadsheetml/2009/9/main" objectType="Radio" lockText="1"/>
</file>

<file path=xl/ctrlProps/ctrlProp197.xml><?xml version="1.0" encoding="utf-8"?>
<formControlPr xmlns="http://schemas.microsoft.com/office/spreadsheetml/2009/9/main" objectType="Radio" lockText="1"/>
</file>

<file path=xl/ctrlProps/ctrlProp198.xml><?xml version="1.0" encoding="utf-8"?>
<formControlPr xmlns="http://schemas.microsoft.com/office/spreadsheetml/2009/9/main" objectType="Radio" lockText="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firstButton="1" fmlaLink="$B$33" lockText="1"/>
</file>

<file path=xl/ctrlProps/ctrlProp200.xml><?xml version="1.0" encoding="utf-8"?>
<formControlPr xmlns="http://schemas.microsoft.com/office/spreadsheetml/2009/9/main" objectType="Radio" lockText="1"/>
</file>

<file path=xl/ctrlProps/ctrlProp201.xml><?xml version="1.0" encoding="utf-8"?>
<formControlPr xmlns="http://schemas.microsoft.com/office/spreadsheetml/2009/9/main" objectType="Radio" lockText="1"/>
</file>

<file path=xl/ctrlProps/ctrlProp202.xml><?xml version="1.0" encoding="utf-8"?>
<formControlPr xmlns="http://schemas.microsoft.com/office/spreadsheetml/2009/9/main" objectType="Radio" firstButton="1" fmlaLink="$N$30" lockText="1"/>
</file>

<file path=xl/ctrlProps/ctrlProp203.xml><?xml version="1.0" encoding="utf-8"?>
<formControlPr xmlns="http://schemas.microsoft.com/office/spreadsheetml/2009/9/main" objectType="Radio" lockText="1"/>
</file>

<file path=xl/ctrlProps/ctrlProp204.xml><?xml version="1.0" encoding="utf-8"?>
<formControlPr xmlns="http://schemas.microsoft.com/office/spreadsheetml/2009/9/main" objectType="Radio" lockText="1"/>
</file>

<file path=xl/ctrlProps/ctrlProp205.xml><?xml version="1.0" encoding="utf-8"?>
<formControlPr xmlns="http://schemas.microsoft.com/office/spreadsheetml/2009/9/main" objectType="Radio" lockText="1"/>
</file>

<file path=xl/ctrlProps/ctrlProp206.xml><?xml version="1.0" encoding="utf-8"?>
<formControlPr xmlns="http://schemas.microsoft.com/office/spreadsheetml/2009/9/main" objectType="Radio" lockText="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Radio" lockText="1"/>
</file>

<file path=xl/ctrlProps/ctrlProp209.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10.xml><?xml version="1.0" encoding="utf-8"?>
<formControlPr xmlns="http://schemas.microsoft.com/office/spreadsheetml/2009/9/main" objectType="Radio" firstButton="1" fmlaLink="$N$31" lockText="1"/>
</file>

<file path=xl/ctrlProps/ctrlProp211.xml><?xml version="1.0" encoding="utf-8"?>
<formControlPr xmlns="http://schemas.microsoft.com/office/spreadsheetml/2009/9/main" objectType="Radio" lockText="1"/>
</file>

<file path=xl/ctrlProps/ctrlProp212.xml><?xml version="1.0" encoding="utf-8"?>
<formControlPr xmlns="http://schemas.microsoft.com/office/spreadsheetml/2009/9/main" objectType="Radio" lockText="1"/>
</file>

<file path=xl/ctrlProps/ctrlProp213.xml><?xml version="1.0" encoding="utf-8"?>
<formControlPr xmlns="http://schemas.microsoft.com/office/spreadsheetml/2009/9/main" objectType="Radio" lockText="1"/>
</file>

<file path=xl/ctrlProps/ctrlProp214.xml><?xml version="1.0" encoding="utf-8"?>
<formControlPr xmlns="http://schemas.microsoft.com/office/spreadsheetml/2009/9/main" objectType="Radio" lockText="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Radio" lockText="1"/>
</file>

<file path=xl/ctrlProps/ctrlProp217.xml><?xml version="1.0" encoding="utf-8"?>
<formControlPr xmlns="http://schemas.microsoft.com/office/spreadsheetml/2009/9/main" objectType="Radio" lockText="1"/>
</file>

<file path=xl/ctrlProps/ctrlProp218.xml><?xml version="1.0" encoding="utf-8"?>
<formControlPr xmlns="http://schemas.microsoft.com/office/spreadsheetml/2009/9/main" objectType="Radio" firstButton="1" fmlaLink="$N$32" lockText="1"/>
</file>

<file path=xl/ctrlProps/ctrlProp219.xml><?xml version="1.0" encoding="utf-8"?>
<formControlPr xmlns="http://schemas.microsoft.com/office/spreadsheetml/2009/9/main" objectType="Radio" lockText="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Radio" lockText="1"/>
</file>

<file path=xl/ctrlProps/ctrlProp221.xml><?xml version="1.0" encoding="utf-8"?>
<formControlPr xmlns="http://schemas.microsoft.com/office/spreadsheetml/2009/9/main" objectType="Radio" lockText="1"/>
</file>

<file path=xl/ctrlProps/ctrlProp222.xml><?xml version="1.0" encoding="utf-8"?>
<formControlPr xmlns="http://schemas.microsoft.com/office/spreadsheetml/2009/9/main" objectType="Radio" lockText="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Radio" lockText="1"/>
</file>

<file path=xl/ctrlProps/ctrlProp225.xml><?xml version="1.0" encoding="utf-8"?>
<formControlPr xmlns="http://schemas.microsoft.com/office/spreadsheetml/2009/9/main" objectType="Radio" lockText="1"/>
</file>

<file path=xl/ctrlProps/ctrlProp226.xml><?xml version="1.0" encoding="utf-8"?>
<formControlPr xmlns="http://schemas.microsoft.com/office/spreadsheetml/2009/9/main" objectType="Radio" firstButton="1" fmlaLink="$N$33" lockText="1"/>
</file>

<file path=xl/ctrlProps/ctrlProp227.xml><?xml version="1.0" encoding="utf-8"?>
<formControlPr xmlns="http://schemas.microsoft.com/office/spreadsheetml/2009/9/main" objectType="Radio" lockText="1"/>
</file>

<file path=xl/ctrlProps/ctrlProp228.xml><?xml version="1.0" encoding="utf-8"?>
<formControlPr xmlns="http://schemas.microsoft.com/office/spreadsheetml/2009/9/main" objectType="Radio" lockText="1"/>
</file>

<file path=xl/ctrlProps/ctrlProp229.xml><?xml version="1.0" encoding="utf-8"?>
<formControlPr xmlns="http://schemas.microsoft.com/office/spreadsheetml/2009/9/main" objectType="Radio" lockText="1"/>
</file>

<file path=xl/ctrlProps/ctrlProp23.xml><?xml version="1.0" encoding="utf-8"?>
<formControlPr xmlns="http://schemas.microsoft.com/office/spreadsheetml/2009/9/main" objectType="Radio" lockText="1"/>
</file>

<file path=xl/ctrlProps/ctrlProp230.xml><?xml version="1.0" encoding="utf-8"?>
<formControlPr xmlns="http://schemas.microsoft.com/office/spreadsheetml/2009/9/main" objectType="Radio" lockText="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Radio" lockText="1"/>
</file>

<file path=xl/ctrlProps/ctrlProp233.xml><?xml version="1.0" encoding="utf-8"?>
<formControlPr xmlns="http://schemas.microsoft.com/office/spreadsheetml/2009/9/main" objectType="Radio" lockText="1"/>
</file>

<file path=xl/ctrlProps/ctrlProp234.xml><?xml version="1.0" encoding="utf-8"?>
<formControlPr xmlns="http://schemas.microsoft.com/office/spreadsheetml/2009/9/main" objectType="Radio" firstButton="1" fmlaLink="$N$34" lockText="1"/>
</file>

<file path=xl/ctrlProps/ctrlProp235.xml><?xml version="1.0" encoding="utf-8"?>
<formControlPr xmlns="http://schemas.microsoft.com/office/spreadsheetml/2009/9/main" objectType="Radio" lockText="1"/>
</file>

<file path=xl/ctrlProps/ctrlProp236.xml><?xml version="1.0" encoding="utf-8"?>
<formControlPr xmlns="http://schemas.microsoft.com/office/spreadsheetml/2009/9/main" objectType="Radio" lockText="1"/>
</file>

<file path=xl/ctrlProps/ctrlProp237.xml><?xml version="1.0" encoding="utf-8"?>
<formControlPr xmlns="http://schemas.microsoft.com/office/spreadsheetml/2009/9/main" objectType="Radio" lockText="1"/>
</file>

<file path=xl/ctrlProps/ctrlProp238.xml><?xml version="1.0" encoding="utf-8"?>
<formControlPr xmlns="http://schemas.microsoft.com/office/spreadsheetml/2009/9/main" objectType="Radio" lockText="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Radio" lockText="1"/>
</file>

<file path=xl/ctrlProps/ctrlProp240.xml><?xml version="1.0" encoding="utf-8"?>
<formControlPr xmlns="http://schemas.microsoft.com/office/spreadsheetml/2009/9/main" objectType="Radio" lockText="1"/>
</file>

<file path=xl/ctrlProps/ctrlProp241.xml><?xml version="1.0" encoding="utf-8"?>
<formControlPr xmlns="http://schemas.microsoft.com/office/spreadsheetml/2009/9/main" objectType="Radio" lockText="1"/>
</file>

<file path=xl/ctrlProps/ctrlProp242.xml><?xml version="1.0" encoding="utf-8"?>
<formControlPr xmlns="http://schemas.microsoft.com/office/spreadsheetml/2009/9/main" objectType="Radio" firstButton="1" fmlaLink="$N$35" lockText="1"/>
</file>

<file path=xl/ctrlProps/ctrlProp243.xml><?xml version="1.0" encoding="utf-8"?>
<formControlPr xmlns="http://schemas.microsoft.com/office/spreadsheetml/2009/9/main" objectType="Radio" lockText="1"/>
</file>

<file path=xl/ctrlProps/ctrlProp244.xml><?xml version="1.0" encoding="utf-8"?>
<formControlPr xmlns="http://schemas.microsoft.com/office/spreadsheetml/2009/9/main" objectType="Radio" lockText="1"/>
</file>

<file path=xl/ctrlProps/ctrlProp245.xml><?xml version="1.0" encoding="utf-8"?>
<formControlPr xmlns="http://schemas.microsoft.com/office/spreadsheetml/2009/9/main" objectType="Radio" lockText="1"/>
</file>

<file path=xl/ctrlProps/ctrlProp246.xml><?xml version="1.0" encoding="utf-8"?>
<formControlPr xmlns="http://schemas.microsoft.com/office/spreadsheetml/2009/9/main" objectType="Radio" lockText="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Radio" lockText="1"/>
</file>

<file path=xl/ctrlProps/ctrlProp249.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50.xml><?xml version="1.0" encoding="utf-8"?>
<formControlPr xmlns="http://schemas.microsoft.com/office/spreadsheetml/2009/9/main" objectType="CheckBox" fmlaLink="$P$36" lockText="1" noThreeD="1"/>
</file>

<file path=xl/ctrlProps/ctrlProp251.xml><?xml version="1.0" encoding="utf-8"?>
<formControlPr xmlns="http://schemas.microsoft.com/office/spreadsheetml/2009/9/main" objectType="CheckBox" fmlaLink="$Q$36" lockText="1" noThreeD="1"/>
</file>

<file path=xl/ctrlProps/ctrlProp252.xml><?xml version="1.0" encoding="utf-8"?>
<formControlPr xmlns="http://schemas.microsoft.com/office/spreadsheetml/2009/9/main" objectType="CheckBox" fmlaLink="$R$36" lockText="1" noThreeD="1"/>
</file>

<file path=xl/ctrlProps/ctrlProp253.xml><?xml version="1.0" encoding="utf-8"?>
<formControlPr xmlns="http://schemas.microsoft.com/office/spreadsheetml/2009/9/main" objectType="CheckBox" fmlaLink="$S$36" lockText="1" noThreeD="1"/>
</file>

<file path=xl/ctrlProps/ctrlProp254.xml><?xml version="1.0" encoding="utf-8"?>
<formControlPr xmlns="http://schemas.microsoft.com/office/spreadsheetml/2009/9/main" objectType="CheckBox" fmlaLink="$T$36" lockText="1" noThreeD="1"/>
</file>

<file path=xl/ctrlProps/ctrlProp255.xml><?xml version="1.0" encoding="utf-8"?>
<formControlPr xmlns="http://schemas.microsoft.com/office/spreadsheetml/2009/9/main" objectType="CheckBox" fmlaLink="$U$36" lockText="1" noThreeD="1"/>
</file>

<file path=xl/ctrlProps/ctrlProp256.xml><?xml version="1.0" encoding="utf-8"?>
<formControlPr xmlns="http://schemas.microsoft.com/office/spreadsheetml/2009/9/main" objectType="CheckBox" fmlaLink="$V$36" lockText="1" noThreeD="1"/>
</file>

<file path=xl/ctrlProps/ctrlProp257.xml><?xml version="1.0" encoding="utf-8"?>
<formControlPr xmlns="http://schemas.microsoft.com/office/spreadsheetml/2009/9/main" objectType="CheckBox" fmlaLink="$W$36" lockText="1" noThreeD="1"/>
</file>

<file path=xl/ctrlProps/ctrlProp258.xml><?xml version="1.0" encoding="utf-8"?>
<formControlPr xmlns="http://schemas.microsoft.com/office/spreadsheetml/2009/9/main" objectType="CheckBox" fmlaLink="$X$36" lockText="1" noThreeD="1"/>
</file>

<file path=xl/ctrlProps/ctrlProp259.xml><?xml version="1.0" encoding="utf-8"?>
<formControlPr xmlns="http://schemas.microsoft.com/office/spreadsheetml/2009/9/main" objectType="CheckBox" fmlaLink="$Y$36" lockText="1" noThreeD="1"/>
</file>

<file path=xl/ctrlProps/ctrlProp26.xml><?xml version="1.0" encoding="utf-8"?>
<formControlPr xmlns="http://schemas.microsoft.com/office/spreadsheetml/2009/9/main" objectType="Radio" lockText="1"/>
</file>

<file path=xl/ctrlProps/ctrlProp260.xml><?xml version="1.0" encoding="utf-8"?>
<formControlPr xmlns="http://schemas.microsoft.com/office/spreadsheetml/2009/9/main" objectType="CheckBox" fmlaLink="$Z$36" lockText="1" noThreeD="1"/>
</file>

<file path=xl/ctrlProps/ctrlProp261.xml><?xml version="1.0" encoding="utf-8"?>
<formControlPr xmlns="http://schemas.microsoft.com/office/spreadsheetml/2009/9/main" objectType="CheckBox" fmlaLink="$AA$36" lockText="1" noThreeD="1"/>
</file>

<file path=xl/ctrlProps/ctrlProp262.xml><?xml version="1.0" encoding="utf-8"?>
<formControlPr xmlns="http://schemas.microsoft.com/office/spreadsheetml/2009/9/main" objectType="CheckBox" fmlaLink="$AB$36" lockText="1" noThreeD="1"/>
</file>

<file path=xl/ctrlProps/ctrlProp263.xml><?xml version="1.0" encoding="utf-8"?>
<formControlPr xmlns="http://schemas.microsoft.com/office/spreadsheetml/2009/9/main" objectType="CheckBox" fmlaLink="$AC$36" lockText="1" noThreeD="1"/>
</file>

<file path=xl/ctrlProps/ctrlProp264.xml><?xml version="1.0" encoding="utf-8"?>
<formControlPr xmlns="http://schemas.microsoft.com/office/spreadsheetml/2009/9/main" objectType="CheckBox" fmlaLink="$AD$36" lockText="1" noThreeD="1"/>
</file>

<file path=xl/ctrlProps/ctrlProp265.xml><?xml version="1.0" encoding="utf-8"?>
<formControlPr xmlns="http://schemas.microsoft.com/office/spreadsheetml/2009/9/main" objectType="CheckBox" fmlaLink="$AE$36" lockText="1" noThreeD="1"/>
</file>

<file path=xl/ctrlProps/ctrlProp266.xml><?xml version="1.0" encoding="utf-8"?>
<formControlPr xmlns="http://schemas.microsoft.com/office/spreadsheetml/2009/9/main" objectType="CheckBox" fmlaLink="$AF$36" lockText="1" noThreeD="1"/>
</file>

<file path=xl/ctrlProps/ctrlProp267.xml><?xml version="1.0" encoding="utf-8"?>
<formControlPr xmlns="http://schemas.microsoft.com/office/spreadsheetml/2009/9/main" objectType="CheckBox" fmlaLink="$AG$36" lockText="1" noThreeD="1"/>
</file>

<file path=xl/ctrlProps/ctrlProp268.xml><?xml version="1.0" encoding="utf-8"?>
<formControlPr xmlns="http://schemas.microsoft.com/office/spreadsheetml/2009/9/main" objectType="CheckBox" fmlaLink="$AH$36" lockText="1" noThreeD="1"/>
</file>

<file path=xl/ctrlProps/ctrlProp269.xml><?xml version="1.0" encoding="utf-8"?>
<formControlPr xmlns="http://schemas.microsoft.com/office/spreadsheetml/2009/9/main" objectType="CheckBox" fmlaLink="$AI$36" lockText="1" noThreeD="1"/>
</file>

<file path=xl/ctrlProps/ctrlProp27.xml><?xml version="1.0" encoding="utf-8"?>
<formControlPr xmlns="http://schemas.microsoft.com/office/spreadsheetml/2009/9/main" objectType="Radio" firstButton="1" fmlaLink="$B$43" lockText="1"/>
</file>

<file path=xl/ctrlProps/ctrlProp270.xml><?xml version="1.0" encoding="utf-8"?>
<formControlPr xmlns="http://schemas.microsoft.com/office/spreadsheetml/2009/9/main" objectType="CheckBox" fmlaLink="$AJ$36" lockText="1" noThreeD="1"/>
</file>

<file path=xl/ctrlProps/ctrlProp271.xml><?xml version="1.0" encoding="utf-8"?>
<formControlPr xmlns="http://schemas.microsoft.com/office/spreadsheetml/2009/9/main" objectType="CheckBox" fmlaLink="$AK$36" lockText="1" noThreeD="1"/>
</file>

<file path=xl/ctrlProps/ctrlProp272.xml><?xml version="1.0" encoding="utf-8"?>
<formControlPr xmlns="http://schemas.microsoft.com/office/spreadsheetml/2009/9/main" objectType="Radio" firstButton="1" fmlaLink="$N$37" lockText="1"/>
</file>

<file path=xl/ctrlProps/ctrlProp273.xml><?xml version="1.0" encoding="utf-8"?>
<formControlPr xmlns="http://schemas.microsoft.com/office/spreadsheetml/2009/9/main" objectType="Radio" lockText="1"/>
</file>

<file path=xl/ctrlProps/ctrlProp274.xml><?xml version="1.0" encoding="utf-8"?>
<formControlPr xmlns="http://schemas.microsoft.com/office/spreadsheetml/2009/9/main" objectType="Radio" lockText="1"/>
</file>

<file path=xl/ctrlProps/ctrlProp275.xml><?xml version="1.0" encoding="utf-8"?>
<formControlPr xmlns="http://schemas.microsoft.com/office/spreadsheetml/2009/9/main" objectType="Radio" lockText="1"/>
</file>

<file path=xl/ctrlProps/ctrlProp276.xml><?xml version="1.0" encoding="utf-8"?>
<formControlPr xmlns="http://schemas.microsoft.com/office/spreadsheetml/2009/9/main" objectType="Radio" lockText="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Radio" lockText="1"/>
</file>

<file path=xl/ctrlProps/ctrlProp279.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80.xml><?xml version="1.0" encoding="utf-8"?>
<formControlPr xmlns="http://schemas.microsoft.com/office/spreadsheetml/2009/9/main" objectType="Radio" firstButton="1" fmlaLink="$N$38" lockText="1"/>
</file>

<file path=xl/ctrlProps/ctrlProp281.xml><?xml version="1.0" encoding="utf-8"?>
<formControlPr xmlns="http://schemas.microsoft.com/office/spreadsheetml/2009/9/main" objectType="Radio" lockText="1"/>
</file>

<file path=xl/ctrlProps/ctrlProp282.xml><?xml version="1.0" encoding="utf-8"?>
<formControlPr xmlns="http://schemas.microsoft.com/office/spreadsheetml/2009/9/main" objectType="Radio" lockText="1"/>
</file>

<file path=xl/ctrlProps/ctrlProp283.xml><?xml version="1.0" encoding="utf-8"?>
<formControlPr xmlns="http://schemas.microsoft.com/office/spreadsheetml/2009/9/main" objectType="Radio" lockText="1"/>
</file>

<file path=xl/ctrlProps/ctrlProp284.xml><?xml version="1.0" encoding="utf-8"?>
<formControlPr xmlns="http://schemas.microsoft.com/office/spreadsheetml/2009/9/main" objectType="Radio" lockText="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Radio" lockText="1"/>
</file>

<file path=xl/ctrlProps/ctrlProp287.xml><?xml version="1.0" encoding="utf-8"?>
<formControlPr xmlns="http://schemas.microsoft.com/office/spreadsheetml/2009/9/main" objectType="Radio" lockText="1"/>
</file>

<file path=xl/ctrlProps/ctrlProp288.xml><?xml version="1.0" encoding="utf-8"?>
<formControlPr xmlns="http://schemas.microsoft.com/office/spreadsheetml/2009/9/main" objectType="Radio" firstButton="1" fmlaLink="$N$40" lockText="1"/>
</file>

<file path=xl/ctrlProps/ctrlProp289.xml><?xml version="1.0" encoding="utf-8"?>
<formControlPr xmlns="http://schemas.microsoft.com/office/spreadsheetml/2009/9/main" objectType="Radio" lockText="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Radio" lockText="1"/>
</file>

<file path=xl/ctrlProps/ctrlProp291.xml><?xml version="1.0" encoding="utf-8"?>
<formControlPr xmlns="http://schemas.microsoft.com/office/spreadsheetml/2009/9/main" objectType="Radio" lockText="1"/>
</file>

<file path=xl/ctrlProps/ctrlProp292.xml><?xml version="1.0" encoding="utf-8"?>
<formControlPr xmlns="http://schemas.microsoft.com/office/spreadsheetml/2009/9/main" objectType="Radio" lockText="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Radio" lockText="1"/>
</file>

<file path=xl/ctrlProps/ctrlProp295.xml><?xml version="1.0" encoding="utf-8"?>
<formControlPr xmlns="http://schemas.microsoft.com/office/spreadsheetml/2009/9/main" objectType="Radio" lockText="1"/>
</file>

<file path=xl/ctrlProps/ctrlProp296.xml><?xml version="1.0" encoding="utf-8"?>
<formControlPr xmlns="http://schemas.microsoft.com/office/spreadsheetml/2009/9/main" objectType="Radio" firstButton="1" fmlaLink="$N$45" lockText="1"/>
</file>

<file path=xl/ctrlProps/ctrlProp297.xml><?xml version="1.0" encoding="utf-8"?>
<formControlPr xmlns="http://schemas.microsoft.com/office/spreadsheetml/2009/9/main" objectType="Radio" lockText="1"/>
</file>

<file path=xl/ctrlProps/ctrlProp298.xml><?xml version="1.0" encoding="utf-8"?>
<formControlPr xmlns="http://schemas.microsoft.com/office/spreadsheetml/2009/9/main" objectType="Radio" lockText="1"/>
</file>

<file path=xl/ctrlProps/ctrlProp299.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file>

<file path=xl/ctrlProps/ctrlProp300.xml><?xml version="1.0" encoding="utf-8"?>
<formControlPr xmlns="http://schemas.microsoft.com/office/spreadsheetml/2009/9/main" objectType="Radio" lockText="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Radio" firstButton="1" fmlaLink="$N$46" lockText="1"/>
</file>

<file path=xl/ctrlProps/ctrlProp303.xml><?xml version="1.0" encoding="utf-8"?>
<formControlPr xmlns="http://schemas.microsoft.com/office/spreadsheetml/2009/9/main" objectType="Radio" lockText="1"/>
</file>

<file path=xl/ctrlProps/ctrlProp304.xml><?xml version="1.0" encoding="utf-8"?>
<formControlPr xmlns="http://schemas.microsoft.com/office/spreadsheetml/2009/9/main" objectType="Radio" lockText="1"/>
</file>

<file path=xl/ctrlProps/ctrlProp305.xml><?xml version="1.0" encoding="utf-8"?>
<formControlPr xmlns="http://schemas.microsoft.com/office/spreadsheetml/2009/9/main" objectType="Radio" lockText="1"/>
</file>

<file path=xl/ctrlProps/ctrlProp306.xml><?xml version="1.0" encoding="utf-8"?>
<formControlPr xmlns="http://schemas.microsoft.com/office/spreadsheetml/2009/9/main" objectType="Radio" lockText="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Radio" firstButton="1" fmlaLink="$N$47" lockText="1"/>
</file>

<file path=xl/ctrlProps/ctrlProp309.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10.xml><?xml version="1.0" encoding="utf-8"?>
<formControlPr xmlns="http://schemas.microsoft.com/office/spreadsheetml/2009/9/main" objectType="Radio" lockText="1"/>
</file>

<file path=xl/ctrlProps/ctrlProp311.xml><?xml version="1.0" encoding="utf-8"?>
<formControlPr xmlns="http://schemas.microsoft.com/office/spreadsheetml/2009/9/main" objectType="Radio" lockText="1"/>
</file>

<file path=xl/ctrlProps/ctrlProp312.xml><?xml version="1.0" encoding="utf-8"?>
<formControlPr xmlns="http://schemas.microsoft.com/office/spreadsheetml/2009/9/main" objectType="Radio" lockText="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Radio" firstButton="1" fmlaLink="$N$48" lockText="1"/>
</file>

<file path=xl/ctrlProps/ctrlProp315.xml><?xml version="1.0" encoding="utf-8"?>
<formControlPr xmlns="http://schemas.microsoft.com/office/spreadsheetml/2009/9/main" objectType="Radio" lockText="1"/>
</file>

<file path=xl/ctrlProps/ctrlProp316.xml><?xml version="1.0" encoding="utf-8"?>
<formControlPr xmlns="http://schemas.microsoft.com/office/spreadsheetml/2009/9/main" objectType="Radio" lockText="1"/>
</file>

<file path=xl/ctrlProps/ctrlProp317.xml><?xml version="1.0" encoding="utf-8"?>
<formControlPr xmlns="http://schemas.microsoft.com/office/spreadsheetml/2009/9/main" objectType="Radio" lockText="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Radio" lockText="1"/>
</file>

<file path=xl/ctrlProps/ctrlProp32.xml><?xml version="1.0" encoding="utf-8"?>
<formControlPr xmlns="http://schemas.microsoft.com/office/spreadsheetml/2009/9/main" objectType="Radio" lockText="1"/>
</file>

<file path=xl/ctrlProps/ctrlProp320.xml><?xml version="1.0" encoding="utf-8"?>
<formControlPr xmlns="http://schemas.microsoft.com/office/spreadsheetml/2009/9/main" objectType="Radio" firstButton="1" fmlaLink="$N$49" lockText="1"/>
</file>

<file path=xl/ctrlProps/ctrlProp321.xml><?xml version="1.0" encoding="utf-8"?>
<formControlPr xmlns="http://schemas.microsoft.com/office/spreadsheetml/2009/9/main" objectType="Radio" lockText="1"/>
</file>

<file path=xl/ctrlProps/ctrlProp322.xml><?xml version="1.0" encoding="utf-8"?>
<formControlPr xmlns="http://schemas.microsoft.com/office/spreadsheetml/2009/9/main" objectType="Radio" lockText="1"/>
</file>

<file path=xl/ctrlProps/ctrlProp323.xml><?xml version="1.0" encoding="utf-8"?>
<formControlPr xmlns="http://schemas.microsoft.com/office/spreadsheetml/2009/9/main" objectType="Radio" lockText="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Radio" lockText="1"/>
</file>

<file path=xl/ctrlProps/ctrlProp326.xml><?xml version="1.0" encoding="utf-8"?>
<formControlPr xmlns="http://schemas.microsoft.com/office/spreadsheetml/2009/9/main" objectType="Radio" firstButton="1" fmlaLink="$N$50" lockText="1"/>
</file>

<file path=xl/ctrlProps/ctrlProp327.xml><?xml version="1.0" encoding="utf-8"?>
<formControlPr xmlns="http://schemas.microsoft.com/office/spreadsheetml/2009/9/main" objectType="Radio" lockText="1"/>
</file>

<file path=xl/ctrlProps/ctrlProp328.xml><?xml version="1.0" encoding="utf-8"?>
<formControlPr xmlns="http://schemas.microsoft.com/office/spreadsheetml/2009/9/main" objectType="Radio" lockText="1"/>
</file>

<file path=xl/ctrlProps/ctrlProp329.xml><?xml version="1.0" encoding="utf-8"?>
<formControlPr xmlns="http://schemas.microsoft.com/office/spreadsheetml/2009/9/main" objectType="Radio" lockText="1"/>
</file>

<file path=xl/ctrlProps/ctrlProp33.xml><?xml version="1.0" encoding="utf-8"?>
<formControlPr xmlns="http://schemas.microsoft.com/office/spreadsheetml/2009/9/main" objectType="CheckBox" fmlaLink="$B$65" lockText="1" noThreeD="1"/>
</file>

<file path=xl/ctrlProps/ctrlProp330.xml><?xml version="1.0" encoding="utf-8"?>
<formControlPr xmlns="http://schemas.microsoft.com/office/spreadsheetml/2009/9/main" objectType="Radio" lockText="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Radio" firstButton="1" fmlaLink="$N$51" lockText="1"/>
</file>

<file path=xl/ctrlProps/ctrlProp333.xml><?xml version="1.0" encoding="utf-8"?>
<formControlPr xmlns="http://schemas.microsoft.com/office/spreadsheetml/2009/9/main" objectType="Radio" lockText="1"/>
</file>

<file path=xl/ctrlProps/ctrlProp334.xml><?xml version="1.0" encoding="utf-8"?>
<formControlPr xmlns="http://schemas.microsoft.com/office/spreadsheetml/2009/9/main" objectType="Radio" lockText="1"/>
</file>

<file path=xl/ctrlProps/ctrlProp335.xml><?xml version="1.0" encoding="utf-8"?>
<formControlPr xmlns="http://schemas.microsoft.com/office/spreadsheetml/2009/9/main" objectType="Radio" lockText="1"/>
</file>

<file path=xl/ctrlProps/ctrlProp336.xml><?xml version="1.0" encoding="utf-8"?>
<formControlPr xmlns="http://schemas.microsoft.com/office/spreadsheetml/2009/9/main" objectType="Radio" lockText="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Radio" firstButton="1" fmlaLink="$N$52" lockText="1"/>
</file>

<file path=xl/ctrlProps/ctrlProp339.xml><?xml version="1.0" encoding="utf-8"?>
<formControlPr xmlns="http://schemas.microsoft.com/office/spreadsheetml/2009/9/main" objectType="Radio" lockText="1"/>
</file>

<file path=xl/ctrlProps/ctrlProp34.xml><?xml version="1.0" encoding="utf-8"?>
<formControlPr xmlns="http://schemas.microsoft.com/office/spreadsheetml/2009/9/main" objectType="CheckBox" fmlaLink="$C$65" lockText="1" noThreeD="1"/>
</file>

<file path=xl/ctrlProps/ctrlProp340.xml><?xml version="1.0" encoding="utf-8"?>
<formControlPr xmlns="http://schemas.microsoft.com/office/spreadsheetml/2009/9/main" objectType="Radio" lockText="1"/>
</file>

<file path=xl/ctrlProps/ctrlProp341.xml><?xml version="1.0" encoding="utf-8"?>
<formControlPr xmlns="http://schemas.microsoft.com/office/spreadsheetml/2009/9/main" objectType="Radio" lockText="1"/>
</file>

<file path=xl/ctrlProps/ctrlProp342.xml><?xml version="1.0" encoding="utf-8"?>
<formControlPr xmlns="http://schemas.microsoft.com/office/spreadsheetml/2009/9/main" objectType="Radio" lockText="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CheckBox" fmlaLink="$P$39" lockText="1" noThreeD="1"/>
</file>

<file path=xl/ctrlProps/ctrlProp345.xml><?xml version="1.0" encoding="utf-8"?>
<formControlPr xmlns="http://schemas.microsoft.com/office/spreadsheetml/2009/9/main" objectType="CheckBox" fmlaLink="$Q$39" lockText="1" noThreeD="1"/>
</file>

<file path=xl/ctrlProps/ctrlProp346.xml><?xml version="1.0" encoding="utf-8"?>
<formControlPr xmlns="http://schemas.microsoft.com/office/spreadsheetml/2009/9/main" objectType="CheckBox" fmlaLink="$R$39" lockText="1" noThreeD="1"/>
</file>

<file path=xl/ctrlProps/ctrlProp347.xml><?xml version="1.0" encoding="utf-8"?>
<formControlPr xmlns="http://schemas.microsoft.com/office/spreadsheetml/2009/9/main" objectType="CheckBox" fmlaLink="$S$39" lockText="1" noThreeD="1"/>
</file>

<file path=xl/ctrlProps/ctrlProp348.xml><?xml version="1.0" encoding="utf-8"?>
<formControlPr xmlns="http://schemas.microsoft.com/office/spreadsheetml/2009/9/main" objectType="CheckBox" fmlaLink="$T$39" lockText="1" noThreeD="1"/>
</file>

<file path=xl/ctrlProps/ctrlProp349.xml><?xml version="1.0" encoding="utf-8"?>
<formControlPr xmlns="http://schemas.microsoft.com/office/spreadsheetml/2009/9/main" objectType="CheckBox" fmlaLink="$U$39" lockText="1" noThreeD="1"/>
</file>

<file path=xl/ctrlProps/ctrlProp35.xml><?xml version="1.0" encoding="utf-8"?>
<formControlPr xmlns="http://schemas.microsoft.com/office/spreadsheetml/2009/9/main" objectType="CheckBox" fmlaLink="$D$65" lockText="1" noThreeD="1"/>
</file>

<file path=xl/ctrlProps/ctrlProp350.xml><?xml version="1.0" encoding="utf-8"?>
<formControlPr xmlns="http://schemas.microsoft.com/office/spreadsheetml/2009/9/main" objectType="CheckBox" fmlaLink="$V$39" lockText="1" noThreeD="1"/>
</file>

<file path=xl/ctrlProps/ctrlProp351.xml><?xml version="1.0" encoding="utf-8"?>
<formControlPr xmlns="http://schemas.microsoft.com/office/spreadsheetml/2009/9/main" objectType="CheckBox" fmlaLink="$W$39" lockText="1" noThreeD="1"/>
</file>

<file path=xl/ctrlProps/ctrlProp352.xml><?xml version="1.0" encoding="utf-8"?>
<formControlPr xmlns="http://schemas.microsoft.com/office/spreadsheetml/2009/9/main" objectType="CheckBox" fmlaLink="$X$39" lockText="1" noThreeD="1"/>
</file>

<file path=xl/ctrlProps/ctrlProp353.xml><?xml version="1.0" encoding="utf-8"?>
<formControlPr xmlns="http://schemas.microsoft.com/office/spreadsheetml/2009/9/main" objectType="CheckBox" fmlaLink="$Y$39" lockText="1" noThreeD="1"/>
</file>

<file path=xl/ctrlProps/ctrlProp354.xml><?xml version="1.0" encoding="utf-8"?>
<formControlPr xmlns="http://schemas.microsoft.com/office/spreadsheetml/2009/9/main" objectType="CheckBox" fmlaLink="$Z$39" lockText="1" noThreeD="1"/>
</file>

<file path=xl/ctrlProps/ctrlProp355.xml><?xml version="1.0" encoding="utf-8"?>
<formControlPr xmlns="http://schemas.microsoft.com/office/spreadsheetml/2009/9/main" objectType="CheckBox" fmlaLink="$AA$39" lockText="1" noThreeD="1"/>
</file>

<file path=xl/ctrlProps/ctrlProp356.xml><?xml version="1.0" encoding="utf-8"?>
<formControlPr xmlns="http://schemas.microsoft.com/office/spreadsheetml/2009/9/main" objectType="Label" lockText="1"/>
</file>

<file path=xl/ctrlProps/ctrlProp357.xml><?xml version="1.0" encoding="utf-8"?>
<formControlPr xmlns="http://schemas.microsoft.com/office/spreadsheetml/2009/9/main" objectType="Label" lockText="1"/>
</file>

<file path=xl/ctrlProps/ctrlProp358.xml><?xml version="1.0" encoding="utf-8"?>
<formControlPr xmlns="http://schemas.microsoft.com/office/spreadsheetml/2009/9/main" objectType="Label" lockText="1"/>
</file>

<file path=xl/ctrlProps/ctrlProp359.xml><?xml version="1.0" encoding="utf-8"?>
<formControlPr xmlns="http://schemas.microsoft.com/office/spreadsheetml/2009/9/main" objectType="Radio" checked="Checked" lockText="1"/>
</file>

<file path=xl/ctrlProps/ctrlProp36.xml><?xml version="1.0" encoding="utf-8"?>
<formControlPr xmlns="http://schemas.microsoft.com/office/spreadsheetml/2009/9/main" objectType="CheckBox" fmlaLink="$E$65" lockText="1" noThreeD="1"/>
</file>

<file path=xl/ctrlProps/ctrlProp360.xml><?xml version="1.0" encoding="utf-8"?>
<formControlPr xmlns="http://schemas.microsoft.com/office/spreadsheetml/2009/9/main" objectType="Radio" checked="Checked" lockText="1"/>
</file>

<file path=xl/ctrlProps/ctrlProp361.xml><?xml version="1.0" encoding="utf-8"?>
<formControlPr xmlns="http://schemas.microsoft.com/office/spreadsheetml/2009/9/main" objectType="Radio" checked="Checked" lockText="1"/>
</file>

<file path=xl/ctrlProps/ctrlProp362.xml><?xml version="1.0" encoding="utf-8"?>
<formControlPr xmlns="http://schemas.microsoft.com/office/spreadsheetml/2009/9/main" objectType="Radio" checked="Checked" lockText="1"/>
</file>

<file path=xl/ctrlProps/ctrlProp363.xml><?xml version="1.0" encoding="utf-8"?>
<formControlPr xmlns="http://schemas.microsoft.com/office/spreadsheetml/2009/9/main" objectType="Radio" checked="Checked" lockText="1"/>
</file>

<file path=xl/ctrlProps/ctrlProp364.xml><?xml version="1.0" encoding="utf-8"?>
<formControlPr xmlns="http://schemas.microsoft.com/office/spreadsheetml/2009/9/main" objectType="Radio" checked="Checked" lockText="1"/>
</file>

<file path=xl/ctrlProps/ctrlProp365.xml><?xml version="1.0" encoding="utf-8"?>
<formControlPr xmlns="http://schemas.microsoft.com/office/spreadsheetml/2009/9/main" objectType="Radio" checked="Checked" lockText="1"/>
</file>

<file path=xl/ctrlProps/ctrlProp366.xml><?xml version="1.0" encoding="utf-8"?>
<formControlPr xmlns="http://schemas.microsoft.com/office/spreadsheetml/2009/9/main" objectType="Radio" checked="Checked" lockText="1"/>
</file>

<file path=xl/ctrlProps/ctrlProp367.xml><?xml version="1.0" encoding="utf-8"?>
<formControlPr xmlns="http://schemas.microsoft.com/office/spreadsheetml/2009/9/main" objectType="Radio" checked="Checked" lockText="1"/>
</file>

<file path=xl/ctrlProps/ctrlProp368.xml><?xml version="1.0" encoding="utf-8"?>
<formControlPr xmlns="http://schemas.microsoft.com/office/spreadsheetml/2009/9/main" objectType="Radio" checked="Checked" lockText="1"/>
</file>

<file path=xl/ctrlProps/ctrlProp369.xml><?xml version="1.0" encoding="utf-8"?>
<formControlPr xmlns="http://schemas.microsoft.com/office/spreadsheetml/2009/9/main" objectType="Radio" checked="Checked" lockText="1"/>
</file>

<file path=xl/ctrlProps/ctrlProp37.xml><?xml version="1.0" encoding="utf-8"?>
<formControlPr xmlns="http://schemas.microsoft.com/office/spreadsheetml/2009/9/main" objectType="CheckBox" fmlaLink="$F$65" lockText="1" noThreeD="1"/>
</file>

<file path=xl/ctrlProps/ctrlProp370.xml><?xml version="1.0" encoding="utf-8"?>
<formControlPr xmlns="http://schemas.microsoft.com/office/spreadsheetml/2009/9/main" objectType="Radio" checked="Checked" lockText="1"/>
</file>

<file path=xl/ctrlProps/ctrlProp371.xml><?xml version="1.0" encoding="utf-8"?>
<formControlPr xmlns="http://schemas.microsoft.com/office/spreadsheetml/2009/9/main" objectType="Radio" checked="Checked" lockText="1"/>
</file>

<file path=xl/ctrlProps/ctrlProp372.xml><?xml version="1.0" encoding="utf-8"?>
<formControlPr xmlns="http://schemas.microsoft.com/office/spreadsheetml/2009/9/main" objectType="Radio" checked="Checked" lockText="1"/>
</file>

<file path=xl/ctrlProps/ctrlProp373.xml><?xml version="1.0" encoding="utf-8"?>
<formControlPr xmlns="http://schemas.microsoft.com/office/spreadsheetml/2009/9/main" objectType="Radio" checked="Checked" lockText="1"/>
</file>

<file path=xl/ctrlProps/ctrlProp374.xml><?xml version="1.0" encoding="utf-8"?>
<formControlPr xmlns="http://schemas.microsoft.com/office/spreadsheetml/2009/9/main" objectType="Radio" checked="Checked" lockText="1"/>
</file>

<file path=xl/ctrlProps/ctrlProp375.xml><?xml version="1.0" encoding="utf-8"?>
<formControlPr xmlns="http://schemas.microsoft.com/office/spreadsheetml/2009/9/main" objectType="Radio" checked="Checked" lockText="1"/>
</file>

<file path=xl/ctrlProps/ctrlProp376.xml><?xml version="1.0" encoding="utf-8"?>
<formControlPr xmlns="http://schemas.microsoft.com/office/spreadsheetml/2009/9/main" objectType="Radio" checked="Checked" lockText="1"/>
</file>

<file path=xl/ctrlProps/ctrlProp377.xml><?xml version="1.0" encoding="utf-8"?>
<formControlPr xmlns="http://schemas.microsoft.com/office/spreadsheetml/2009/9/main" objectType="Radio" checked="Checked" lockText="1"/>
</file>

<file path=xl/ctrlProps/ctrlProp378.xml><?xml version="1.0" encoding="utf-8"?>
<formControlPr xmlns="http://schemas.microsoft.com/office/spreadsheetml/2009/9/main" objectType="Radio" checked="Checked" lockText="1"/>
</file>

<file path=xl/ctrlProps/ctrlProp379.xml><?xml version="1.0" encoding="utf-8"?>
<formControlPr xmlns="http://schemas.microsoft.com/office/spreadsheetml/2009/9/main" objectType="Radio" checked="Checked" lockText="1"/>
</file>

<file path=xl/ctrlProps/ctrlProp38.xml><?xml version="1.0" encoding="utf-8"?>
<formControlPr xmlns="http://schemas.microsoft.com/office/spreadsheetml/2009/9/main" objectType="CheckBox" fmlaLink="$G$65" lockText="1" noThreeD="1"/>
</file>

<file path=xl/ctrlProps/ctrlProp380.xml><?xml version="1.0" encoding="utf-8"?>
<formControlPr xmlns="http://schemas.microsoft.com/office/spreadsheetml/2009/9/main" objectType="Radio" checked="Checked" lockText="1"/>
</file>

<file path=xl/ctrlProps/ctrlProp381.xml><?xml version="1.0" encoding="utf-8"?>
<formControlPr xmlns="http://schemas.microsoft.com/office/spreadsheetml/2009/9/main" objectType="Radio" checked="Checked" lockText="1"/>
</file>

<file path=xl/ctrlProps/ctrlProp382.xml><?xml version="1.0" encoding="utf-8"?>
<formControlPr xmlns="http://schemas.microsoft.com/office/spreadsheetml/2009/9/main" objectType="Radio" checked="Checked" lockText="1"/>
</file>

<file path=xl/ctrlProps/ctrlProp383.xml><?xml version="1.0" encoding="utf-8"?>
<formControlPr xmlns="http://schemas.microsoft.com/office/spreadsheetml/2009/9/main" objectType="Radio" checked="Checked" lockText="1"/>
</file>

<file path=xl/ctrlProps/ctrlProp384.xml><?xml version="1.0" encoding="utf-8"?>
<formControlPr xmlns="http://schemas.microsoft.com/office/spreadsheetml/2009/9/main" objectType="Radio" checked="Checked" lockText="1"/>
</file>

<file path=xl/ctrlProps/ctrlProp385.xml><?xml version="1.0" encoding="utf-8"?>
<formControlPr xmlns="http://schemas.microsoft.com/office/spreadsheetml/2009/9/main" objectType="Radio" checked="Checked" lockText="1"/>
</file>

<file path=xl/ctrlProps/ctrlProp386.xml><?xml version="1.0" encoding="utf-8"?>
<formControlPr xmlns="http://schemas.microsoft.com/office/spreadsheetml/2009/9/main" objectType="Radio" checked="Checked" lockText="1"/>
</file>

<file path=xl/ctrlProps/ctrlProp387.xml><?xml version="1.0" encoding="utf-8"?>
<formControlPr xmlns="http://schemas.microsoft.com/office/spreadsheetml/2009/9/main" objectType="Radio" checked="Checked" lockText="1"/>
</file>

<file path=xl/ctrlProps/ctrlProp388.xml><?xml version="1.0" encoding="utf-8"?>
<formControlPr xmlns="http://schemas.microsoft.com/office/spreadsheetml/2009/9/main" objectType="Radio" checked="Checked" lockText="1"/>
</file>

<file path=xl/ctrlProps/ctrlProp389.xml><?xml version="1.0" encoding="utf-8"?>
<formControlPr xmlns="http://schemas.microsoft.com/office/spreadsheetml/2009/9/main" objectType="Radio" checked="Checked" lockText="1"/>
</file>

<file path=xl/ctrlProps/ctrlProp39.xml><?xml version="1.0" encoding="utf-8"?>
<formControlPr xmlns="http://schemas.microsoft.com/office/spreadsheetml/2009/9/main" objectType="Radio" firstButton="1" fmlaLink="$J$23" lockText="1"/>
</file>

<file path=xl/ctrlProps/ctrlProp4.xml><?xml version="1.0" encoding="utf-8"?>
<formControlPr xmlns="http://schemas.microsoft.com/office/spreadsheetml/2009/9/main" objectType="Radio" firstButton="1" fmlaLink="$B$57" lockText="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B$67"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Radio"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Radio" lockText="1"/>
</file>

<file path=xl/ctrlProps/ctrlProp55.xml><?xml version="1.0" encoding="utf-8"?>
<formControlPr xmlns="http://schemas.microsoft.com/office/spreadsheetml/2009/9/main" objectType="Radio" firstButton="1" fmlaLink="$J$28"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Radio" firstButton="1" fmlaLink="$J$30"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firstButton="1" fmlaLink="$J$31"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Radio" checked="Checked" lockText="1"/>
</file>

<file path=xl/ctrlProps/ctrlProp65.xml><?xml version="1.0" encoding="utf-8"?>
<formControlPr xmlns="http://schemas.microsoft.com/office/spreadsheetml/2009/9/main" objectType="Radio" checked="Checked" lockText="1"/>
</file>

<file path=xl/ctrlProps/ctrlProp66.xml><?xml version="1.0" encoding="utf-8"?>
<formControlPr xmlns="http://schemas.microsoft.com/office/spreadsheetml/2009/9/main" objectType="Radio" checked="Checked" lockText="1"/>
</file>

<file path=xl/ctrlProps/ctrlProp67.xml><?xml version="1.0" encoding="utf-8"?>
<formControlPr xmlns="http://schemas.microsoft.com/office/spreadsheetml/2009/9/main" objectType="Radio" checked="Checked" lockText="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Radio" checked="Checked" lockText="1"/>
</file>

<file path=xl/ctrlProps/ctrlProp71.xml><?xml version="1.0" encoding="utf-8"?>
<formControlPr xmlns="http://schemas.microsoft.com/office/spreadsheetml/2009/9/main" objectType="Radio" checked="Checked"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Radio" checked="Checked" lockText="1"/>
</file>

<file path=xl/ctrlProps/ctrlProp74.xml><?xml version="1.0" encoding="utf-8"?>
<formControlPr xmlns="http://schemas.microsoft.com/office/spreadsheetml/2009/9/main" objectType="Radio" checked="Checked" lockText="1"/>
</file>

<file path=xl/ctrlProps/ctrlProp75.xml><?xml version="1.0" encoding="utf-8"?>
<formControlPr xmlns="http://schemas.microsoft.com/office/spreadsheetml/2009/9/main" objectType="Radio" checked="Checked" lockText="1"/>
</file>

<file path=xl/ctrlProps/ctrlProp76.xml><?xml version="1.0" encoding="utf-8"?>
<formControlPr xmlns="http://schemas.microsoft.com/office/spreadsheetml/2009/9/main" objectType="Radio" firstButton="1" fmlaLink="$B$52" lockText="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Radio" checked="Checked" lockText="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Radio" checked="Checked" lockText="1"/>
</file>

<file path=xl/ctrlProps/ctrlProp83.xml><?xml version="1.0" encoding="utf-8"?>
<formControlPr xmlns="http://schemas.microsoft.com/office/spreadsheetml/2009/9/main" objectType="Radio" firstButton="1" fmlaLink="$J$29"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lockText="1"/>
</file>

<file path=xl/ctrlProps/ctrlProp87.xml><?xml version="1.0" encoding="utf-8"?>
<formControlPr xmlns="http://schemas.microsoft.com/office/spreadsheetml/2009/9/main" objectType="Radio" checked="Checked" lockText="1"/>
</file>

<file path=xl/ctrlProps/ctrlProp88.xml><?xml version="1.0" encoding="utf-8"?>
<formControlPr xmlns="http://schemas.microsoft.com/office/spreadsheetml/2009/9/main" objectType="Radio" lockText="1"/>
</file>

<file path=xl/ctrlProps/ctrlProp89.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firstButton="1" fmlaLink="$J$25" lockText="1"/>
</file>

<file path=xl/ctrlProps/ctrlProp90.xml><?xml version="1.0" encoding="utf-8"?>
<formControlPr xmlns="http://schemas.microsoft.com/office/spreadsheetml/2009/9/main" objectType="Radio" firstButton="1" fmlaLink="$N$16" lockText="1"/>
</file>

<file path=xl/ctrlProps/ctrlProp91.xml><?xml version="1.0" encoding="utf-8"?>
<formControlPr xmlns="http://schemas.microsoft.com/office/spreadsheetml/2009/9/main" objectType="Radio" lockText="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Radio" lockText="1"/>
</file>

<file path=xl/ctrlProps/ctrlProp94.xml><?xml version="1.0" encoding="utf-8"?>
<formControlPr xmlns="http://schemas.microsoft.com/office/spreadsheetml/2009/9/main" objectType="Radio" lockText="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Radio" lockText="1"/>
</file>

<file path=xl/ctrlProps/ctrlProp98.xml><?xml version="1.0" encoding="utf-8"?>
<formControlPr xmlns="http://schemas.microsoft.com/office/spreadsheetml/2009/9/main" objectType="Radio" firstButton="1" fmlaLink="$N$17" lockText="1"/>
</file>

<file path=xl/ctrlProps/ctrlProp99.xml><?xml version="1.0" encoding="utf-8"?>
<formControlPr xmlns="http://schemas.microsoft.com/office/spreadsheetml/2009/9/main" objectType="Radio" lockText="1"/>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57150</xdr:rowOff>
        </xdr:from>
        <xdr:to>
          <xdr:col>2</xdr:col>
          <xdr:colOff>57150</xdr:colOff>
          <xdr:row>15</xdr:row>
          <xdr:rowOff>266700</xdr:rowOff>
        </xdr:to>
        <xdr:sp macro="" textlink="">
          <xdr:nvSpPr>
            <xdr:cNvPr id="22529" name="Option Button 1" hidden="1">
              <a:extLst>
                <a:ext uri="{63B3BB69-23CF-44E3-9099-C40C66FF867C}">
                  <a14:compatExt spid="_x0000_s225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腹腔鏡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xdr:row>
          <xdr:rowOff>57150</xdr:rowOff>
        </xdr:from>
        <xdr:to>
          <xdr:col>3</xdr:col>
          <xdr:colOff>495300</xdr:colOff>
          <xdr:row>15</xdr:row>
          <xdr:rowOff>266700</xdr:rowOff>
        </xdr:to>
        <xdr:sp macro="" textlink="">
          <xdr:nvSpPr>
            <xdr:cNvPr id="22530" name="Option Button 2" hidden="1">
              <a:extLst>
                <a:ext uri="{63B3BB69-23CF-44E3-9099-C40C66FF867C}">
                  <a14:compatExt spid="_x0000_s225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開腹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9525</xdr:rowOff>
        </xdr:from>
        <xdr:to>
          <xdr:col>7</xdr:col>
          <xdr:colOff>381000</xdr:colOff>
          <xdr:row>15</xdr:row>
          <xdr:rowOff>304800</xdr:rowOff>
        </xdr:to>
        <xdr:sp macro="" textlink="">
          <xdr:nvSpPr>
            <xdr:cNvPr id="22531" name="Group Box 3" hidden="1">
              <a:extLst>
                <a:ext uri="{63B3BB69-23CF-44E3-9099-C40C66FF867C}">
                  <a14:compatExt spid="_x0000_s2253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19</xdr:row>
          <xdr:rowOff>57150</xdr:rowOff>
        </xdr:from>
        <xdr:to>
          <xdr:col>2</xdr:col>
          <xdr:colOff>38100</xdr:colOff>
          <xdr:row>19</xdr:row>
          <xdr:rowOff>266700</xdr:rowOff>
        </xdr:to>
        <xdr:sp macro="" textlink="">
          <xdr:nvSpPr>
            <xdr:cNvPr id="22532" name="Option Button 4" hidden="1">
              <a:extLst>
                <a:ext uri="{63B3BB69-23CF-44E3-9099-C40C66FF867C}">
                  <a14:compatExt spid="_x0000_s225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D0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xdr:row>
          <xdr:rowOff>57150</xdr:rowOff>
        </xdr:from>
        <xdr:to>
          <xdr:col>3</xdr:col>
          <xdr:colOff>476250</xdr:colOff>
          <xdr:row>19</xdr:row>
          <xdr:rowOff>266700</xdr:rowOff>
        </xdr:to>
        <xdr:sp macro="" textlink="">
          <xdr:nvSpPr>
            <xdr:cNvPr id="22533" name="Option Button 5" hidden="1">
              <a:extLst>
                <a:ext uri="{63B3BB69-23CF-44E3-9099-C40C66FF867C}">
                  <a14:compatExt spid="_x0000_s225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D1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9525</xdr:rowOff>
        </xdr:from>
        <xdr:to>
          <xdr:col>7</xdr:col>
          <xdr:colOff>381000</xdr:colOff>
          <xdr:row>19</xdr:row>
          <xdr:rowOff>304800</xdr:rowOff>
        </xdr:to>
        <xdr:sp macro="" textlink="">
          <xdr:nvSpPr>
            <xdr:cNvPr id="22534" name="Group Box 6" hidden="1">
              <a:extLst>
                <a:ext uri="{63B3BB69-23CF-44E3-9099-C40C66FF867C}">
                  <a14:compatExt spid="_x0000_s2253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19</xdr:row>
          <xdr:rowOff>57150</xdr:rowOff>
        </xdr:from>
        <xdr:to>
          <xdr:col>4</xdr:col>
          <xdr:colOff>333375</xdr:colOff>
          <xdr:row>19</xdr:row>
          <xdr:rowOff>266700</xdr:rowOff>
        </xdr:to>
        <xdr:sp macro="" textlink="">
          <xdr:nvSpPr>
            <xdr:cNvPr id="22535" name="Option Button 7" hidden="1">
              <a:extLst>
                <a:ext uri="{63B3BB69-23CF-44E3-9099-C40C66FF867C}">
                  <a14:compatExt spid="_x0000_s225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D1a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19</xdr:row>
          <xdr:rowOff>57150</xdr:rowOff>
        </xdr:from>
        <xdr:to>
          <xdr:col>5</xdr:col>
          <xdr:colOff>523875</xdr:colOff>
          <xdr:row>19</xdr:row>
          <xdr:rowOff>266700</xdr:rowOff>
        </xdr:to>
        <xdr:sp macro="" textlink="">
          <xdr:nvSpPr>
            <xdr:cNvPr id="22536" name="Option Button 8" hidden="1">
              <a:extLst>
                <a:ext uri="{63B3BB69-23CF-44E3-9099-C40C66FF867C}">
                  <a14:compatExt spid="_x0000_s225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D1b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24</xdr:row>
          <xdr:rowOff>57150</xdr:rowOff>
        </xdr:from>
        <xdr:to>
          <xdr:col>2</xdr:col>
          <xdr:colOff>38100</xdr:colOff>
          <xdr:row>24</xdr:row>
          <xdr:rowOff>266700</xdr:rowOff>
        </xdr:to>
        <xdr:sp macro="" textlink="">
          <xdr:nvSpPr>
            <xdr:cNvPr id="22537" name="Option Button 9" hidden="1">
              <a:extLst>
                <a:ext uri="{63B3BB69-23CF-44E3-9099-C40C66FF867C}">
                  <a14:compatExt spid="_x0000_s225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温存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24</xdr:row>
          <xdr:rowOff>57150</xdr:rowOff>
        </xdr:from>
        <xdr:to>
          <xdr:col>3</xdr:col>
          <xdr:colOff>523875</xdr:colOff>
          <xdr:row>24</xdr:row>
          <xdr:rowOff>266700</xdr:rowOff>
        </xdr:to>
        <xdr:sp macro="" textlink="">
          <xdr:nvSpPr>
            <xdr:cNvPr id="22538" name="Option Button 10" hidden="1">
              <a:extLst>
                <a:ext uri="{63B3BB69-23CF-44E3-9099-C40C66FF867C}">
                  <a14:compatExt spid="_x0000_s225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非温存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9525</xdr:rowOff>
        </xdr:from>
        <xdr:to>
          <xdr:col>7</xdr:col>
          <xdr:colOff>381000</xdr:colOff>
          <xdr:row>24</xdr:row>
          <xdr:rowOff>304800</xdr:rowOff>
        </xdr:to>
        <xdr:sp macro="" textlink="">
          <xdr:nvSpPr>
            <xdr:cNvPr id="22539" name="Group Box 11" hidden="1">
              <a:extLst>
                <a:ext uri="{63B3BB69-23CF-44E3-9099-C40C66FF867C}">
                  <a14:compatExt spid="_x0000_s2253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25</xdr:row>
          <xdr:rowOff>57150</xdr:rowOff>
        </xdr:from>
        <xdr:to>
          <xdr:col>2</xdr:col>
          <xdr:colOff>38100</xdr:colOff>
          <xdr:row>25</xdr:row>
          <xdr:rowOff>266700</xdr:rowOff>
        </xdr:to>
        <xdr:sp macro="" textlink="">
          <xdr:nvSpPr>
            <xdr:cNvPr id="22540" name="Option Button 12" hidden="1">
              <a:extLst>
                <a:ext uri="{63B3BB69-23CF-44E3-9099-C40C66FF867C}">
                  <a14:compatExt spid="_x0000_s225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温存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xdr:row>
          <xdr:rowOff>57150</xdr:rowOff>
        </xdr:from>
        <xdr:to>
          <xdr:col>3</xdr:col>
          <xdr:colOff>523875</xdr:colOff>
          <xdr:row>25</xdr:row>
          <xdr:rowOff>266700</xdr:rowOff>
        </xdr:to>
        <xdr:sp macro="" textlink="">
          <xdr:nvSpPr>
            <xdr:cNvPr id="22541" name="Option Button 13" hidden="1">
              <a:extLst>
                <a:ext uri="{63B3BB69-23CF-44E3-9099-C40C66FF867C}">
                  <a14:compatExt spid="_x0000_s225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非温存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9525</xdr:rowOff>
        </xdr:from>
        <xdr:to>
          <xdr:col>7</xdr:col>
          <xdr:colOff>381000</xdr:colOff>
          <xdr:row>25</xdr:row>
          <xdr:rowOff>304800</xdr:rowOff>
        </xdr:to>
        <xdr:sp macro="" textlink="">
          <xdr:nvSpPr>
            <xdr:cNvPr id="22542" name="Group Box 14" hidden="1">
              <a:extLst>
                <a:ext uri="{63B3BB69-23CF-44E3-9099-C40C66FF867C}">
                  <a14:compatExt spid="_x0000_s2254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26</xdr:row>
          <xdr:rowOff>57150</xdr:rowOff>
        </xdr:from>
        <xdr:to>
          <xdr:col>2</xdr:col>
          <xdr:colOff>38100</xdr:colOff>
          <xdr:row>26</xdr:row>
          <xdr:rowOff>266700</xdr:rowOff>
        </xdr:to>
        <xdr:sp macro="" textlink="">
          <xdr:nvSpPr>
            <xdr:cNvPr id="22543" name="Option Button 15" hidden="1">
              <a:extLst>
                <a:ext uri="{63B3BB69-23CF-44E3-9099-C40C66FF867C}">
                  <a14:compatExt spid="_x0000_s225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温存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26</xdr:row>
          <xdr:rowOff>57150</xdr:rowOff>
        </xdr:from>
        <xdr:to>
          <xdr:col>3</xdr:col>
          <xdr:colOff>523875</xdr:colOff>
          <xdr:row>26</xdr:row>
          <xdr:rowOff>266700</xdr:rowOff>
        </xdr:to>
        <xdr:sp macro="" textlink="">
          <xdr:nvSpPr>
            <xdr:cNvPr id="22544" name="Option Button 16" hidden="1">
              <a:extLst>
                <a:ext uri="{63B3BB69-23CF-44E3-9099-C40C66FF867C}">
                  <a14:compatExt spid="_x0000_s225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非温存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9525</xdr:rowOff>
        </xdr:from>
        <xdr:to>
          <xdr:col>7</xdr:col>
          <xdr:colOff>381000</xdr:colOff>
          <xdr:row>26</xdr:row>
          <xdr:rowOff>304800</xdr:rowOff>
        </xdr:to>
        <xdr:sp macro="" textlink="">
          <xdr:nvSpPr>
            <xdr:cNvPr id="22545" name="Group Box 17" hidden="1">
              <a:extLst>
                <a:ext uri="{63B3BB69-23CF-44E3-9099-C40C66FF867C}">
                  <a14:compatExt spid="_x0000_s2254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19</xdr:row>
          <xdr:rowOff>57150</xdr:rowOff>
        </xdr:from>
        <xdr:to>
          <xdr:col>7</xdr:col>
          <xdr:colOff>28575</xdr:colOff>
          <xdr:row>19</xdr:row>
          <xdr:rowOff>266700</xdr:rowOff>
        </xdr:to>
        <xdr:sp macro="" textlink="">
          <xdr:nvSpPr>
            <xdr:cNvPr id="22546" name="Option Button 18" hidden="1">
              <a:extLst>
                <a:ext uri="{63B3BB69-23CF-44E3-9099-C40C66FF867C}">
                  <a14:compatExt spid="_x0000_s225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D2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9525</xdr:rowOff>
        </xdr:from>
        <xdr:to>
          <xdr:col>7</xdr:col>
          <xdr:colOff>381000</xdr:colOff>
          <xdr:row>21</xdr:row>
          <xdr:rowOff>228600</xdr:rowOff>
        </xdr:to>
        <xdr:sp macro="" textlink="">
          <xdr:nvSpPr>
            <xdr:cNvPr id="22547" name="Group Box 19" hidden="1">
              <a:extLst>
                <a:ext uri="{63B3BB69-23CF-44E3-9099-C40C66FF867C}">
                  <a14:compatExt spid="_x0000_s2254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13</xdr:row>
          <xdr:rowOff>38100</xdr:rowOff>
        </xdr:from>
        <xdr:to>
          <xdr:col>2</xdr:col>
          <xdr:colOff>57150</xdr:colOff>
          <xdr:row>14</xdr:row>
          <xdr:rowOff>0</xdr:rowOff>
        </xdr:to>
        <xdr:sp macro="" textlink="">
          <xdr:nvSpPr>
            <xdr:cNvPr id="22548" name="Option Button 20" hidden="1">
              <a:extLst>
                <a:ext uri="{63B3BB69-23CF-44E3-9099-C40C66FF867C}">
                  <a14:compatExt spid="_x0000_s225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胃全摘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xdr:row>
          <xdr:rowOff>38100</xdr:rowOff>
        </xdr:from>
        <xdr:to>
          <xdr:col>3</xdr:col>
          <xdr:colOff>723900</xdr:colOff>
          <xdr:row>14</xdr:row>
          <xdr:rowOff>0</xdr:rowOff>
        </xdr:to>
        <xdr:sp macro="" textlink="">
          <xdr:nvSpPr>
            <xdr:cNvPr id="22549" name="Option Button 21" hidden="1">
              <a:extLst>
                <a:ext uri="{63B3BB69-23CF-44E3-9099-C40C66FF867C}">
                  <a14:compatExt spid="_x0000_s225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幽門側切除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19050</xdr:rowOff>
        </xdr:from>
        <xdr:to>
          <xdr:col>7</xdr:col>
          <xdr:colOff>381000</xdr:colOff>
          <xdr:row>14</xdr:row>
          <xdr:rowOff>228600</xdr:rowOff>
        </xdr:to>
        <xdr:sp macro="" textlink="">
          <xdr:nvSpPr>
            <xdr:cNvPr id="22550" name="Group Box 22" hidden="1">
              <a:extLst>
                <a:ext uri="{63B3BB69-23CF-44E3-9099-C40C66FF867C}">
                  <a14:compatExt spid="_x0000_s2255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819150</xdr:colOff>
          <xdr:row>13</xdr:row>
          <xdr:rowOff>38100</xdr:rowOff>
        </xdr:from>
        <xdr:to>
          <xdr:col>5</xdr:col>
          <xdr:colOff>371475</xdr:colOff>
          <xdr:row>14</xdr:row>
          <xdr:rowOff>0</xdr:rowOff>
        </xdr:to>
        <xdr:sp macro="" textlink="">
          <xdr:nvSpPr>
            <xdr:cNvPr id="22551" name="Option Button 23" hidden="1">
              <a:extLst>
                <a:ext uri="{63B3BB69-23CF-44E3-9099-C40C66FF867C}">
                  <a14:compatExt spid="_x0000_s225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幽門保存胃切除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13</xdr:row>
          <xdr:rowOff>38100</xdr:rowOff>
        </xdr:from>
        <xdr:to>
          <xdr:col>7</xdr:col>
          <xdr:colOff>209550</xdr:colOff>
          <xdr:row>14</xdr:row>
          <xdr:rowOff>0</xdr:rowOff>
        </xdr:to>
        <xdr:sp macro="" textlink="">
          <xdr:nvSpPr>
            <xdr:cNvPr id="22552" name="Option Button 24" hidden="1">
              <a:extLst>
                <a:ext uri="{63B3BB69-23CF-44E3-9099-C40C66FF867C}">
                  <a14:compatExt spid="_x0000_s225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噴門側胃切除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13</xdr:row>
          <xdr:rowOff>238125</xdr:rowOff>
        </xdr:from>
        <xdr:to>
          <xdr:col>3</xdr:col>
          <xdr:colOff>361950</xdr:colOff>
          <xdr:row>14</xdr:row>
          <xdr:rowOff>200025</xdr:rowOff>
        </xdr:to>
        <xdr:sp macro="" textlink="">
          <xdr:nvSpPr>
            <xdr:cNvPr id="22553" name="Option Button 25" hidden="1">
              <a:extLst>
                <a:ext uri="{63B3BB69-23CF-44E3-9099-C40C66FF867C}">
                  <a14:compatExt spid="_x0000_s225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下部食道噴門側胃切除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13</xdr:row>
          <xdr:rowOff>238125</xdr:rowOff>
        </xdr:from>
        <xdr:to>
          <xdr:col>4</xdr:col>
          <xdr:colOff>476250</xdr:colOff>
          <xdr:row>14</xdr:row>
          <xdr:rowOff>200025</xdr:rowOff>
        </xdr:to>
        <xdr:sp macro="" textlink="">
          <xdr:nvSpPr>
            <xdr:cNvPr id="22554" name="Option Button 26" hidden="1">
              <a:extLst>
                <a:ext uri="{63B3BB69-23CF-44E3-9099-C40C66FF867C}">
                  <a14:compatExt spid="_x0000_s225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分節胃切除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16</xdr:row>
          <xdr:rowOff>28575</xdr:rowOff>
        </xdr:from>
        <xdr:to>
          <xdr:col>2</xdr:col>
          <xdr:colOff>257175</xdr:colOff>
          <xdr:row>16</xdr:row>
          <xdr:rowOff>238125</xdr:rowOff>
        </xdr:to>
        <xdr:sp macro="" textlink="">
          <xdr:nvSpPr>
            <xdr:cNvPr id="22555" name="Option Button 27" hidden="1">
              <a:extLst>
                <a:ext uri="{63B3BB69-23CF-44E3-9099-C40C66FF867C}">
                  <a14:compatExt spid="_x0000_s225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B-Ⅰ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xdr:row>
          <xdr:rowOff>28575</xdr:rowOff>
        </xdr:from>
        <xdr:to>
          <xdr:col>4</xdr:col>
          <xdr:colOff>238125</xdr:colOff>
          <xdr:row>16</xdr:row>
          <xdr:rowOff>238125</xdr:rowOff>
        </xdr:to>
        <xdr:sp macro="" textlink="">
          <xdr:nvSpPr>
            <xdr:cNvPr id="22556" name="Option Button 28" hidden="1">
              <a:extLst>
                <a:ext uri="{63B3BB69-23CF-44E3-9099-C40C66FF867C}">
                  <a14:compatExt spid="_x0000_s225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Roux-en 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19050</xdr:rowOff>
        </xdr:from>
        <xdr:to>
          <xdr:col>7</xdr:col>
          <xdr:colOff>381000</xdr:colOff>
          <xdr:row>17</xdr:row>
          <xdr:rowOff>228600</xdr:rowOff>
        </xdr:to>
        <xdr:sp macro="" textlink="">
          <xdr:nvSpPr>
            <xdr:cNvPr id="22557" name="Group Box 29" hidden="1">
              <a:extLst>
                <a:ext uri="{63B3BB69-23CF-44E3-9099-C40C66FF867C}">
                  <a14:compatExt spid="_x0000_s2255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16</xdr:row>
          <xdr:rowOff>38100</xdr:rowOff>
        </xdr:from>
        <xdr:to>
          <xdr:col>6</xdr:col>
          <xdr:colOff>609600</xdr:colOff>
          <xdr:row>17</xdr:row>
          <xdr:rowOff>0</xdr:rowOff>
        </xdr:to>
        <xdr:sp macro="" textlink="">
          <xdr:nvSpPr>
            <xdr:cNvPr id="22558" name="Option Button 30" hidden="1">
              <a:extLst>
                <a:ext uri="{63B3BB69-23CF-44E3-9099-C40C66FF867C}">
                  <a14:compatExt spid="_x0000_s225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B-Ⅱ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0</xdr:rowOff>
        </xdr:from>
        <xdr:to>
          <xdr:col>2</xdr:col>
          <xdr:colOff>428625</xdr:colOff>
          <xdr:row>17</xdr:row>
          <xdr:rowOff>209550</xdr:rowOff>
        </xdr:to>
        <xdr:sp macro="" textlink="">
          <xdr:nvSpPr>
            <xdr:cNvPr id="22559" name="Option Button 31" hidden="1">
              <a:extLst>
                <a:ext uri="{63B3BB69-23CF-44E3-9099-C40C66FF867C}">
                  <a14:compatExt spid="_x0000_s225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J-pouch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xdr:row>
          <xdr:rowOff>0</xdr:rowOff>
        </xdr:from>
        <xdr:to>
          <xdr:col>4</xdr:col>
          <xdr:colOff>628650</xdr:colOff>
          <xdr:row>17</xdr:row>
          <xdr:rowOff>209550</xdr:rowOff>
        </xdr:to>
        <xdr:sp macro="" textlink="">
          <xdr:nvSpPr>
            <xdr:cNvPr id="22560" name="Option Button 32" hidden="1">
              <a:extLst>
                <a:ext uri="{63B3BB69-23CF-44E3-9099-C40C66FF867C}">
                  <a14:compatExt spid="_x0000_s225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ダブルトラクト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20</xdr:row>
          <xdr:rowOff>38100</xdr:rowOff>
        </xdr:from>
        <xdr:to>
          <xdr:col>1</xdr:col>
          <xdr:colOff>895350</xdr:colOff>
          <xdr:row>21</xdr:row>
          <xdr:rowOff>0</xdr:rowOff>
        </xdr:to>
        <xdr:sp macro="" textlink="">
          <xdr:nvSpPr>
            <xdr:cNvPr id="22561" name="Check Box 33" hidden="1">
              <a:extLst>
                <a:ext uri="{63B3BB69-23CF-44E3-9099-C40C66FF867C}">
                  <a14:compatExt spid="_x0000_s225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xdr:row>
          <xdr:rowOff>38100</xdr:rowOff>
        </xdr:from>
        <xdr:to>
          <xdr:col>3</xdr:col>
          <xdr:colOff>381000</xdr:colOff>
          <xdr:row>21</xdr:row>
          <xdr:rowOff>0</xdr:rowOff>
        </xdr:to>
        <xdr:sp macro="" textlink="">
          <xdr:nvSpPr>
            <xdr:cNvPr id="22562" name="Check Box 34" hidden="1">
              <a:extLst>
                <a:ext uri="{63B3BB69-23CF-44E3-9099-C40C66FF867C}">
                  <a14:compatExt spid="_x0000_s225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胆嚢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20</xdr:row>
          <xdr:rowOff>38100</xdr:rowOff>
        </xdr:from>
        <xdr:to>
          <xdr:col>4</xdr:col>
          <xdr:colOff>238125</xdr:colOff>
          <xdr:row>21</xdr:row>
          <xdr:rowOff>0</xdr:rowOff>
        </xdr:to>
        <xdr:sp macro="" textlink="">
          <xdr:nvSpPr>
            <xdr:cNvPr id="22563" name="Check Box 35" hidden="1">
              <a:extLst>
                <a:ext uri="{63B3BB69-23CF-44E3-9099-C40C66FF867C}">
                  <a14:compatExt spid="_x0000_s225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20</xdr:row>
          <xdr:rowOff>38100</xdr:rowOff>
        </xdr:from>
        <xdr:to>
          <xdr:col>5</xdr:col>
          <xdr:colOff>428625</xdr:colOff>
          <xdr:row>21</xdr:row>
          <xdr:rowOff>0</xdr:rowOff>
        </xdr:to>
        <xdr:sp macro="" textlink="">
          <xdr:nvSpPr>
            <xdr:cNvPr id="22564" name="Check Box 36" hidden="1">
              <a:extLst>
                <a:ext uri="{63B3BB69-23CF-44E3-9099-C40C66FF867C}">
                  <a14:compatExt spid="_x0000_s225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膵臓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20</xdr:row>
          <xdr:rowOff>38100</xdr:rowOff>
        </xdr:from>
        <xdr:to>
          <xdr:col>6</xdr:col>
          <xdr:colOff>619125</xdr:colOff>
          <xdr:row>21</xdr:row>
          <xdr:rowOff>0</xdr:rowOff>
        </xdr:to>
        <xdr:sp macro="" textlink="">
          <xdr:nvSpPr>
            <xdr:cNvPr id="22565" name="Check Box 37" hidden="1">
              <a:extLst>
                <a:ext uri="{63B3BB69-23CF-44E3-9099-C40C66FF867C}">
                  <a14:compatExt spid="_x0000_s225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肝臓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21</xdr:row>
          <xdr:rowOff>19050</xdr:rowOff>
        </xdr:from>
        <xdr:to>
          <xdr:col>2</xdr:col>
          <xdr:colOff>323850</xdr:colOff>
          <xdr:row>21</xdr:row>
          <xdr:rowOff>228600</xdr:rowOff>
        </xdr:to>
        <xdr:sp macro="" textlink="">
          <xdr:nvSpPr>
            <xdr:cNvPr id="22566" name="Check Box 38" hidden="1">
              <a:extLst>
                <a:ext uri="{63B3BB69-23CF-44E3-9099-C40C66FF867C}">
                  <a14:compatExt spid="_x0000_s225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22</xdr:row>
          <xdr:rowOff>57150</xdr:rowOff>
        </xdr:from>
        <xdr:to>
          <xdr:col>2</xdr:col>
          <xdr:colOff>38100</xdr:colOff>
          <xdr:row>22</xdr:row>
          <xdr:rowOff>266700</xdr:rowOff>
        </xdr:to>
        <xdr:sp macro="" textlink="">
          <xdr:nvSpPr>
            <xdr:cNvPr id="22567" name="Option Button 39" hidden="1">
              <a:extLst>
                <a:ext uri="{63B3BB69-23CF-44E3-9099-C40C66FF867C}">
                  <a14:compatExt spid="_x0000_s225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結腸前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xdr:row>
          <xdr:rowOff>57150</xdr:rowOff>
        </xdr:from>
        <xdr:to>
          <xdr:col>3</xdr:col>
          <xdr:colOff>495300</xdr:colOff>
          <xdr:row>22</xdr:row>
          <xdr:rowOff>266700</xdr:rowOff>
        </xdr:to>
        <xdr:sp macro="" textlink="">
          <xdr:nvSpPr>
            <xdr:cNvPr id="22568" name="Option Button 40" hidden="1">
              <a:extLst>
                <a:ext uri="{63B3BB69-23CF-44E3-9099-C40C66FF867C}">
                  <a14:compatExt spid="_x0000_s225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結腸後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9525</xdr:rowOff>
        </xdr:from>
        <xdr:to>
          <xdr:col>7</xdr:col>
          <xdr:colOff>381000</xdr:colOff>
          <xdr:row>22</xdr:row>
          <xdr:rowOff>304800</xdr:rowOff>
        </xdr:to>
        <xdr:sp macro="" textlink="">
          <xdr:nvSpPr>
            <xdr:cNvPr id="22569" name="Group Box 41" hidden="1">
              <a:extLst>
                <a:ext uri="{63B3BB69-23CF-44E3-9099-C40C66FF867C}">
                  <a14:compatExt spid="_x0000_s2256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23</xdr:row>
          <xdr:rowOff>28575</xdr:rowOff>
        </xdr:from>
        <xdr:to>
          <xdr:col>2</xdr:col>
          <xdr:colOff>38100</xdr:colOff>
          <xdr:row>23</xdr:row>
          <xdr:rowOff>238125</xdr:rowOff>
        </xdr:to>
        <xdr:sp macro="" textlink="">
          <xdr:nvSpPr>
            <xdr:cNvPr id="22570" name="Option Button 42" hidden="1">
              <a:extLst>
                <a:ext uri="{63B3BB69-23CF-44E3-9099-C40C66FF867C}">
                  <a14:compatExt spid="_x0000_s225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23</xdr:row>
          <xdr:rowOff>28575</xdr:rowOff>
        </xdr:from>
        <xdr:to>
          <xdr:col>3</xdr:col>
          <xdr:colOff>504825</xdr:colOff>
          <xdr:row>23</xdr:row>
          <xdr:rowOff>238125</xdr:rowOff>
        </xdr:to>
        <xdr:sp macro="" textlink="">
          <xdr:nvSpPr>
            <xdr:cNvPr id="22571" name="Option Button 43" hidden="1">
              <a:extLst>
                <a:ext uri="{63B3BB69-23CF-44E3-9099-C40C66FF867C}">
                  <a14:compatExt spid="_x0000_s225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1/5以下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19050</xdr:rowOff>
        </xdr:from>
        <xdr:to>
          <xdr:col>7</xdr:col>
          <xdr:colOff>381000</xdr:colOff>
          <xdr:row>24</xdr:row>
          <xdr:rowOff>0</xdr:rowOff>
        </xdr:to>
        <xdr:sp macro="" textlink="">
          <xdr:nvSpPr>
            <xdr:cNvPr id="22572" name="Group Box 44" hidden="1">
              <a:extLst>
                <a:ext uri="{63B3BB69-23CF-44E3-9099-C40C66FF867C}">
                  <a14:compatExt spid="_x0000_s2257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23</xdr:row>
          <xdr:rowOff>28575</xdr:rowOff>
        </xdr:from>
        <xdr:to>
          <xdr:col>4</xdr:col>
          <xdr:colOff>142875</xdr:colOff>
          <xdr:row>23</xdr:row>
          <xdr:rowOff>238125</xdr:rowOff>
        </xdr:to>
        <xdr:sp macro="" textlink="">
          <xdr:nvSpPr>
            <xdr:cNvPr id="22573" name="Option Button 45" hidden="1">
              <a:extLst>
                <a:ext uri="{63B3BB69-23CF-44E3-9099-C40C66FF867C}">
                  <a14:compatExt spid="_x0000_s225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23</xdr:row>
          <xdr:rowOff>28575</xdr:rowOff>
        </xdr:from>
        <xdr:to>
          <xdr:col>5</xdr:col>
          <xdr:colOff>333375</xdr:colOff>
          <xdr:row>23</xdr:row>
          <xdr:rowOff>238125</xdr:rowOff>
        </xdr:to>
        <xdr:sp macro="" textlink="">
          <xdr:nvSpPr>
            <xdr:cNvPr id="22574" name="Option Button 46" hidden="1">
              <a:extLst>
                <a:ext uri="{63B3BB69-23CF-44E3-9099-C40C66FF867C}">
                  <a14:compatExt spid="_x0000_s225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23</xdr:row>
          <xdr:rowOff>28575</xdr:rowOff>
        </xdr:from>
        <xdr:to>
          <xdr:col>7</xdr:col>
          <xdr:colOff>85725</xdr:colOff>
          <xdr:row>23</xdr:row>
          <xdr:rowOff>238125</xdr:rowOff>
        </xdr:to>
        <xdr:sp macro="" textlink="">
          <xdr:nvSpPr>
            <xdr:cNvPr id="22575" name="Option Button 47" hidden="1">
              <a:extLst>
                <a:ext uri="{63B3BB69-23CF-44E3-9099-C40C66FF867C}">
                  <a14:compatExt spid="_x0000_s225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16</xdr:row>
          <xdr:rowOff>238125</xdr:rowOff>
        </xdr:from>
        <xdr:to>
          <xdr:col>6</xdr:col>
          <xdr:colOff>85725</xdr:colOff>
          <xdr:row>17</xdr:row>
          <xdr:rowOff>200025</xdr:rowOff>
        </xdr:to>
        <xdr:sp macro="" textlink="">
          <xdr:nvSpPr>
            <xdr:cNvPr id="22576" name="Option Button 48" hidden="1">
              <a:extLst>
                <a:ext uri="{63B3BB69-23CF-44E3-9099-C40C66FF867C}">
                  <a14:compatExt spid="_x0000_s225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15</xdr:row>
          <xdr:rowOff>57150</xdr:rowOff>
        </xdr:from>
        <xdr:to>
          <xdr:col>4</xdr:col>
          <xdr:colOff>657225</xdr:colOff>
          <xdr:row>15</xdr:row>
          <xdr:rowOff>266700</xdr:rowOff>
        </xdr:to>
        <xdr:sp macro="" textlink="">
          <xdr:nvSpPr>
            <xdr:cNvPr id="22577" name="Option Button 49" hidden="1">
              <a:extLst>
                <a:ext uri="{63B3BB69-23CF-44E3-9099-C40C66FF867C}">
                  <a14:compatExt spid="_x0000_s225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22</xdr:row>
          <xdr:rowOff>57150</xdr:rowOff>
        </xdr:from>
        <xdr:to>
          <xdr:col>5</xdr:col>
          <xdr:colOff>57150</xdr:colOff>
          <xdr:row>22</xdr:row>
          <xdr:rowOff>266700</xdr:rowOff>
        </xdr:to>
        <xdr:sp macro="" textlink="">
          <xdr:nvSpPr>
            <xdr:cNvPr id="22578" name="Option Button 50" hidden="1">
              <a:extLst>
                <a:ext uri="{63B3BB69-23CF-44E3-9099-C40C66FF867C}">
                  <a14:compatExt spid="_x0000_s225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23</xdr:row>
          <xdr:rowOff>266700</xdr:rowOff>
        </xdr:from>
        <xdr:to>
          <xdr:col>2</xdr:col>
          <xdr:colOff>19050</xdr:colOff>
          <xdr:row>23</xdr:row>
          <xdr:rowOff>476250</xdr:rowOff>
        </xdr:to>
        <xdr:sp macro="" textlink="">
          <xdr:nvSpPr>
            <xdr:cNvPr id="22579" name="Option Button 51" hidden="1">
              <a:extLst>
                <a:ext uri="{63B3BB69-23CF-44E3-9099-C40C66FF867C}">
                  <a14:compatExt spid="_x0000_s225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24</xdr:row>
          <xdr:rowOff>57150</xdr:rowOff>
        </xdr:from>
        <xdr:to>
          <xdr:col>4</xdr:col>
          <xdr:colOff>476250</xdr:colOff>
          <xdr:row>24</xdr:row>
          <xdr:rowOff>266700</xdr:rowOff>
        </xdr:to>
        <xdr:sp macro="" textlink="">
          <xdr:nvSpPr>
            <xdr:cNvPr id="22580" name="Option Button 52" hidden="1">
              <a:extLst>
                <a:ext uri="{63B3BB69-23CF-44E3-9099-C40C66FF867C}">
                  <a14:compatExt spid="_x0000_s225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25</xdr:row>
          <xdr:rowOff>57150</xdr:rowOff>
        </xdr:from>
        <xdr:to>
          <xdr:col>4</xdr:col>
          <xdr:colOff>476250</xdr:colOff>
          <xdr:row>25</xdr:row>
          <xdr:rowOff>266700</xdr:rowOff>
        </xdr:to>
        <xdr:sp macro="" textlink="">
          <xdr:nvSpPr>
            <xdr:cNvPr id="22581" name="Option Button 53" hidden="1">
              <a:extLst>
                <a:ext uri="{63B3BB69-23CF-44E3-9099-C40C66FF867C}">
                  <a14:compatExt spid="_x0000_s225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26</xdr:row>
          <xdr:rowOff>57150</xdr:rowOff>
        </xdr:from>
        <xdr:to>
          <xdr:col>4</xdr:col>
          <xdr:colOff>476250</xdr:colOff>
          <xdr:row>26</xdr:row>
          <xdr:rowOff>266700</xdr:rowOff>
        </xdr:to>
        <xdr:sp macro="" textlink="">
          <xdr:nvSpPr>
            <xdr:cNvPr id="22582" name="Option Button 54" hidden="1">
              <a:extLst>
                <a:ext uri="{63B3BB69-23CF-44E3-9099-C40C66FF867C}">
                  <a14:compatExt spid="_x0000_s225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66675</xdr:rowOff>
        </xdr:from>
        <xdr:to>
          <xdr:col>1</xdr:col>
          <xdr:colOff>923925</xdr:colOff>
          <xdr:row>27</xdr:row>
          <xdr:rowOff>276225</xdr:rowOff>
        </xdr:to>
        <xdr:sp macro="" textlink="">
          <xdr:nvSpPr>
            <xdr:cNvPr id="22583" name="Option Button 55" hidden="1">
              <a:extLst>
                <a:ext uri="{63B3BB69-23CF-44E3-9099-C40C66FF867C}">
                  <a14:compatExt spid="_x0000_s225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端々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27</xdr:row>
          <xdr:rowOff>57150</xdr:rowOff>
        </xdr:from>
        <xdr:to>
          <xdr:col>3</xdr:col>
          <xdr:colOff>523875</xdr:colOff>
          <xdr:row>27</xdr:row>
          <xdr:rowOff>266700</xdr:rowOff>
        </xdr:to>
        <xdr:sp macro="" textlink="">
          <xdr:nvSpPr>
            <xdr:cNvPr id="22584" name="Option Button 56" hidden="1">
              <a:extLst>
                <a:ext uri="{63B3BB69-23CF-44E3-9099-C40C66FF867C}">
                  <a14:compatExt spid="_x0000_s225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端側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29</xdr:row>
          <xdr:rowOff>57150</xdr:rowOff>
        </xdr:from>
        <xdr:to>
          <xdr:col>2</xdr:col>
          <xdr:colOff>38100</xdr:colOff>
          <xdr:row>29</xdr:row>
          <xdr:rowOff>266700</xdr:rowOff>
        </xdr:to>
        <xdr:sp macro="" textlink="">
          <xdr:nvSpPr>
            <xdr:cNvPr id="22585" name="Option Button 57" hidden="1">
              <a:extLst>
                <a:ext uri="{63B3BB69-23CF-44E3-9099-C40C66FF867C}">
                  <a14:compatExt spid="_x0000_s225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xdr:row>
          <xdr:rowOff>57150</xdr:rowOff>
        </xdr:from>
        <xdr:to>
          <xdr:col>3</xdr:col>
          <xdr:colOff>857250</xdr:colOff>
          <xdr:row>29</xdr:row>
          <xdr:rowOff>266700</xdr:rowOff>
        </xdr:to>
        <xdr:sp macro="" textlink="">
          <xdr:nvSpPr>
            <xdr:cNvPr id="22586" name="Option Button 58" hidden="1">
              <a:extLst>
                <a:ext uri="{63B3BB69-23CF-44E3-9099-C40C66FF867C}">
                  <a14:compatExt spid="_x0000_s225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9525</xdr:rowOff>
        </xdr:from>
        <xdr:to>
          <xdr:col>7</xdr:col>
          <xdr:colOff>381000</xdr:colOff>
          <xdr:row>29</xdr:row>
          <xdr:rowOff>314325</xdr:rowOff>
        </xdr:to>
        <xdr:sp macro="" textlink="">
          <xdr:nvSpPr>
            <xdr:cNvPr id="22587" name="Group Box 59" hidden="1">
              <a:extLst>
                <a:ext uri="{63B3BB69-23CF-44E3-9099-C40C66FF867C}">
                  <a14:compatExt spid="_x0000_s2258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xdr:row>
          <xdr:rowOff>57150</xdr:rowOff>
        </xdr:from>
        <xdr:to>
          <xdr:col>3</xdr:col>
          <xdr:colOff>866775</xdr:colOff>
          <xdr:row>30</xdr:row>
          <xdr:rowOff>266700</xdr:rowOff>
        </xdr:to>
        <xdr:sp macro="" textlink="">
          <xdr:nvSpPr>
            <xdr:cNvPr id="22588" name="Option Button 60" hidden="1">
              <a:extLst>
                <a:ext uri="{63B3BB69-23CF-44E3-9099-C40C66FF867C}">
                  <a14:compatExt spid="_x0000_s225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28575</xdr:rowOff>
        </xdr:from>
        <xdr:to>
          <xdr:col>7</xdr:col>
          <xdr:colOff>381000</xdr:colOff>
          <xdr:row>31</xdr:row>
          <xdr:rowOff>0</xdr:rowOff>
        </xdr:to>
        <xdr:sp macro="" textlink="">
          <xdr:nvSpPr>
            <xdr:cNvPr id="22589" name="Group Box 61" hidden="1">
              <a:extLst>
                <a:ext uri="{63B3BB69-23CF-44E3-9099-C40C66FF867C}">
                  <a14:compatExt spid="_x0000_s2258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9525</xdr:rowOff>
        </xdr:from>
        <xdr:to>
          <xdr:col>7</xdr:col>
          <xdr:colOff>381000</xdr:colOff>
          <xdr:row>27</xdr:row>
          <xdr:rowOff>304800</xdr:rowOff>
        </xdr:to>
        <xdr:sp macro="" textlink="">
          <xdr:nvSpPr>
            <xdr:cNvPr id="22590" name="Group Box 62" hidden="1">
              <a:extLst>
                <a:ext uri="{63B3BB69-23CF-44E3-9099-C40C66FF867C}">
                  <a14:compatExt spid="_x0000_s2259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13</xdr:row>
          <xdr:rowOff>238125</xdr:rowOff>
        </xdr:from>
        <xdr:to>
          <xdr:col>6</xdr:col>
          <xdr:colOff>123825</xdr:colOff>
          <xdr:row>14</xdr:row>
          <xdr:rowOff>200025</xdr:rowOff>
        </xdr:to>
        <xdr:sp macro="" textlink="">
          <xdr:nvSpPr>
            <xdr:cNvPr id="22591" name="Option Button 63" hidden="1">
              <a:extLst>
                <a:ext uri="{63B3BB69-23CF-44E3-9099-C40C66FF867C}">
                  <a14:compatExt spid="_x0000_s225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局所切除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15</xdr:row>
          <xdr:rowOff>66675</xdr:rowOff>
        </xdr:from>
        <xdr:to>
          <xdr:col>1</xdr:col>
          <xdr:colOff>19050</xdr:colOff>
          <xdr:row>15</xdr:row>
          <xdr:rowOff>276225</xdr:rowOff>
        </xdr:to>
        <xdr:sp macro="" textlink="">
          <xdr:nvSpPr>
            <xdr:cNvPr id="22592" name="Option Button 64" hidden="1">
              <a:extLst>
                <a:ext uri="{63B3BB69-23CF-44E3-9099-C40C66FF867C}">
                  <a14:compatExt spid="_x0000_s225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16</xdr:row>
          <xdr:rowOff>228600</xdr:rowOff>
        </xdr:from>
        <xdr:to>
          <xdr:col>1</xdr:col>
          <xdr:colOff>19050</xdr:colOff>
          <xdr:row>17</xdr:row>
          <xdr:rowOff>190500</xdr:rowOff>
        </xdr:to>
        <xdr:sp macro="" textlink="">
          <xdr:nvSpPr>
            <xdr:cNvPr id="22593" name="Option Button 65" hidden="1">
              <a:extLst>
                <a:ext uri="{63B3BB69-23CF-44E3-9099-C40C66FF867C}">
                  <a14:compatExt spid="_x0000_s225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19</xdr:row>
          <xdr:rowOff>66675</xdr:rowOff>
        </xdr:from>
        <xdr:to>
          <xdr:col>1</xdr:col>
          <xdr:colOff>19050</xdr:colOff>
          <xdr:row>19</xdr:row>
          <xdr:rowOff>276225</xdr:rowOff>
        </xdr:to>
        <xdr:sp macro="" textlink="">
          <xdr:nvSpPr>
            <xdr:cNvPr id="22594" name="Option Button 66" hidden="1">
              <a:extLst>
                <a:ext uri="{63B3BB69-23CF-44E3-9099-C40C66FF867C}">
                  <a14:compatExt spid="_x0000_s225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22</xdr:row>
          <xdr:rowOff>66675</xdr:rowOff>
        </xdr:from>
        <xdr:to>
          <xdr:col>1</xdr:col>
          <xdr:colOff>19050</xdr:colOff>
          <xdr:row>22</xdr:row>
          <xdr:rowOff>276225</xdr:rowOff>
        </xdr:to>
        <xdr:sp macro="" textlink="">
          <xdr:nvSpPr>
            <xdr:cNvPr id="22595" name="Option Button 67" hidden="1">
              <a:extLst>
                <a:ext uri="{63B3BB69-23CF-44E3-9099-C40C66FF867C}">
                  <a14:compatExt spid="_x0000_s225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23</xdr:row>
          <xdr:rowOff>266700</xdr:rowOff>
        </xdr:from>
        <xdr:to>
          <xdr:col>3</xdr:col>
          <xdr:colOff>504825</xdr:colOff>
          <xdr:row>23</xdr:row>
          <xdr:rowOff>476250</xdr:rowOff>
        </xdr:to>
        <xdr:sp macro="" textlink="">
          <xdr:nvSpPr>
            <xdr:cNvPr id="22596" name="Option Button 68" hidden="1">
              <a:extLst>
                <a:ext uri="{63B3BB69-23CF-44E3-9099-C40C66FF867C}">
                  <a14:compatExt spid="_x0000_s225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4/5以上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24</xdr:row>
          <xdr:rowOff>85725</xdr:rowOff>
        </xdr:from>
        <xdr:to>
          <xdr:col>1</xdr:col>
          <xdr:colOff>19050</xdr:colOff>
          <xdr:row>24</xdr:row>
          <xdr:rowOff>295275</xdr:rowOff>
        </xdr:to>
        <xdr:sp macro="" textlink="">
          <xdr:nvSpPr>
            <xdr:cNvPr id="22597" name="Option Button 69" hidden="1">
              <a:extLst>
                <a:ext uri="{63B3BB69-23CF-44E3-9099-C40C66FF867C}">
                  <a14:compatExt spid="_x0000_s225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25</xdr:row>
          <xdr:rowOff>66675</xdr:rowOff>
        </xdr:from>
        <xdr:to>
          <xdr:col>1</xdr:col>
          <xdr:colOff>19050</xdr:colOff>
          <xdr:row>25</xdr:row>
          <xdr:rowOff>276225</xdr:rowOff>
        </xdr:to>
        <xdr:sp macro="" textlink="">
          <xdr:nvSpPr>
            <xdr:cNvPr id="22598" name="Option Button 70" hidden="1">
              <a:extLst>
                <a:ext uri="{63B3BB69-23CF-44E3-9099-C40C66FF867C}">
                  <a14:compatExt spid="_x0000_s225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26</xdr:row>
          <xdr:rowOff>47625</xdr:rowOff>
        </xdr:from>
        <xdr:to>
          <xdr:col>1</xdr:col>
          <xdr:colOff>19050</xdr:colOff>
          <xdr:row>26</xdr:row>
          <xdr:rowOff>257175</xdr:rowOff>
        </xdr:to>
        <xdr:sp macro="" textlink="">
          <xdr:nvSpPr>
            <xdr:cNvPr id="22599" name="Option Button 71" hidden="1">
              <a:extLst>
                <a:ext uri="{63B3BB69-23CF-44E3-9099-C40C66FF867C}">
                  <a14:compatExt spid="_x0000_s225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27</xdr:row>
          <xdr:rowOff>57150</xdr:rowOff>
        </xdr:from>
        <xdr:to>
          <xdr:col>4</xdr:col>
          <xdr:colOff>476250</xdr:colOff>
          <xdr:row>27</xdr:row>
          <xdr:rowOff>266700</xdr:rowOff>
        </xdr:to>
        <xdr:sp macro="" textlink="">
          <xdr:nvSpPr>
            <xdr:cNvPr id="22600" name="Option Button 72" hidden="1">
              <a:extLst>
                <a:ext uri="{63B3BB69-23CF-44E3-9099-C40C66FF867C}">
                  <a14:compatExt spid="_x0000_s226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側端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29</xdr:row>
          <xdr:rowOff>104775</xdr:rowOff>
        </xdr:from>
        <xdr:to>
          <xdr:col>1</xdr:col>
          <xdr:colOff>19050</xdr:colOff>
          <xdr:row>29</xdr:row>
          <xdr:rowOff>314325</xdr:rowOff>
        </xdr:to>
        <xdr:sp macro="" textlink="">
          <xdr:nvSpPr>
            <xdr:cNvPr id="22601" name="Option Button 73" hidden="1">
              <a:extLst>
                <a:ext uri="{63B3BB69-23CF-44E3-9099-C40C66FF867C}">
                  <a14:compatExt spid="_x0000_s226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30</xdr:row>
          <xdr:rowOff>114300</xdr:rowOff>
        </xdr:from>
        <xdr:to>
          <xdr:col>1</xdr:col>
          <xdr:colOff>19050</xdr:colOff>
          <xdr:row>31</xdr:row>
          <xdr:rowOff>0</xdr:rowOff>
        </xdr:to>
        <xdr:sp macro="" textlink="">
          <xdr:nvSpPr>
            <xdr:cNvPr id="22602" name="Option Button 74" hidden="1">
              <a:extLst>
                <a:ext uri="{63B3BB69-23CF-44E3-9099-C40C66FF867C}">
                  <a14:compatExt spid="_x0000_s226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13</xdr:row>
          <xdr:rowOff>209550</xdr:rowOff>
        </xdr:from>
        <xdr:to>
          <xdr:col>1</xdr:col>
          <xdr:colOff>9525</xdr:colOff>
          <xdr:row>14</xdr:row>
          <xdr:rowOff>171450</xdr:rowOff>
        </xdr:to>
        <xdr:sp macro="" textlink="">
          <xdr:nvSpPr>
            <xdr:cNvPr id="22603" name="Option Button 75" hidden="1">
              <a:extLst>
                <a:ext uri="{63B3BB69-23CF-44E3-9099-C40C66FF867C}">
                  <a14:compatExt spid="_x0000_s226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762000</xdr:colOff>
          <xdr:row>18</xdr:row>
          <xdr:rowOff>66675</xdr:rowOff>
        </xdr:from>
        <xdr:to>
          <xdr:col>2</xdr:col>
          <xdr:colOff>438150</xdr:colOff>
          <xdr:row>18</xdr:row>
          <xdr:rowOff>276225</xdr:rowOff>
        </xdr:to>
        <xdr:sp macro="" textlink="">
          <xdr:nvSpPr>
            <xdr:cNvPr id="22604" name="Option Button 76" hidden="1">
              <a:extLst>
                <a:ext uri="{63B3BB69-23CF-44E3-9099-C40C66FF867C}">
                  <a14:compatExt spid="_x0000_s226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間置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18</xdr:row>
          <xdr:rowOff>66675</xdr:rowOff>
        </xdr:from>
        <xdr:to>
          <xdr:col>3</xdr:col>
          <xdr:colOff>733425</xdr:colOff>
          <xdr:row>18</xdr:row>
          <xdr:rowOff>276225</xdr:rowOff>
        </xdr:to>
        <xdr:sp macro="" textlink="">
          <xdr:nvSpPr>
            <xdr:cNvPr id="22605" name="Option Button 77" hidden="1">
              <a:extLst>
                <a:ext uri="{63B3BB69-23CF-44E3-9099-C40C66FF867C}">
                  <a14:compatExt spid="_x0000_s226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口側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18</xdr:row>
          <xdr:rowOff>66675</xdr:rowOff>
        </xdr:from>
        <xdr:to>
          <xdr:col>4</xdr:col>
          <xdr:colOff>609600</xdr:colOff>
          <xdr:row>18</xdr:row>
          <xdr:rowOff>276225</xdr:rowOff>
        </xdr:to>
        <xdr:sp macro="" textlink="">
          <xdr:nvSpPr>
            <xdr:cNvPr id="22606" name="Option Button 78" hidden="1">
              <a:extLst>
                <a:ext uri="{63B3BB69-23CF-44E3-9099-C40C66FF867C}">
                  <a14:compatExt spid="_x0000_s226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Y脚部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18</xdr:row>
          <xdr:rowOff>95250</xdr:rowOff>
        </xdr:from>
        <xdr:to>
          <xdr:col>1</xdr:col>
          <xdr:colOff>0</xdr:colOff>
          <xdr:row>18</xdr:row>
          <xdr:rowOff>304800</xdr:rowOff>
        </xdr:to>
        <xdr:sp macro="" textlink="">
          <xdr:nvSpPr>
            <xdr:cNvPr id="22607" name="Option Button 79" hidden="1">
              <a:extLst>
                <a:ext uri="{63B3BB69-23CF-44E3-9099-C40C66FF867C}">
                  <a14:compatExt spid="_x0000_s226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19050</xdr:rowOff>
        </xdr:from>
        <xdr:to>
          <xdr:col>7</xdr:col>
          <xdr:colOff>381000</xdr:colOff>
          <xdr:row>18</xdr:row>
          <xdr:rowOff>314325</xdr:rowOff>
        </xdr:to>
        <xdr:sp macro="" textlink="">
          <xdr:nvSpPr>
            <xdr:cNvPr id="22608" name="Group Box 80" hidden="1">
              <a:extLst>
                <a:ext uri="{63B3BB69-23CF-44E3-9099-C40C66FF867C}">
                  <a14:compatExt spid="_x0000_s2260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27</xdr:row>
          <xdr:rowOff>57150</xdr:rowOff>
        </xdr:from>
        <xdr:to>
          <xdr:col>6</xdr:col>
          <xdr:colOff>85725</xdr:colOff>
          <xdr:row>27</xdr:row>
          <xdr:rowOff>266700</xdr:rowOff>
        </xdr:to>
        <xdr:sp macro="" textlink="">
          <xdr:nvSpPr>
            <xdr:cNvPr id="22615" name="Option Button 87" hidden="1">
              <a:extLst>
                <a:ext uri="{63B3BB69-23CF-44E3-9099-C40C66FF867C}">
                  <a14:compatExt spid="_x0000_s226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側々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27</xdr:row>
          <xdr:rowOff>76200</xdr:rowOff>
        </xdr:from>
        <xdr:to>
          <xdr:col>0</xdr:col>
          <xdr:colOff>1152525</xdr:colOff>
          <xdr:row>27</xdr:row>
          <xdr:rowOff>285750</xdr:rowOff>
        </xdr:to>
        <xdr:sp macro="" textlink="">
          <xdr:nvSpPr>
            <xdr:cNvPr id="22616" name="Option Button 88" hidden="1">
              <a:extLst>
                <a:ext uri="{63B3BB69-23CF-44E3-9099-C40C66FF867C}">
                  <a14:compatExt spid="_x0000_s226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28</xdr:row>
          <xdr:rowOff>57150</xdr:rowOff>
        </xdr:from>
        <xdr:to>
          <xdr:col>1</xdr:col>
          <xdr:colOff>923925</xdr:colOff>
          <xdr:row>28</xdr:row>
          <xdr:rowOff>266700</xdr:rowOff>
        </xdr:to>
        <xdr:sp macro="" textlink="">
          <xdr:nvSpPr>
            <xdr:cNvPr id="22617" name="Option Button 89" hidden="1">
              <a:extLst>
                <a:ext uri="{63B3BB69-23CF-44E3-9099-C40C66FF867C}">
                  <a14:compatExt spid="_x0000_s226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手縫い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28</xdr:row>
          <xdr:rowOff>57150</xdr:rowOff>
        </xdr:from>
        <xdr:to>
          <xdr:col>3</xdr:col>
          <xdr:colOff>704850</xdr:colOff>
          <xdr:row>28</xdr:row>
          <xdr:rowOff>266700</xdr:rowOff>
        </xdr:to>
        <xdr:sp macro="" textlink="">
          <xdr:nvSpPr>
            <xdr:cNvPr id="22618" name="Option Button 90" hidden="1">
              <a:extLst>
                <a:ext uri="{63B3BB69-23CF-44E3-9099-C40C66FF867C}">
                  <a14:compatExt spid="_x0000_s226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Linear自動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9525</xdr:rowOff>
        </xdr:from>
        <xdr:to>
          <xdr:col>7</xdr:col>
          <xdr:colOff>381000</xdr:colOff>
          <xdr:row>28</xdr:row>
          <xdr:rowOff>304800</xdr:rowOff>
        </xdr:to>
        <xdr:sp macro="" textlink="">
          <xdr:nvSpPr>
            <xdr:cNvPr id="22619" name="Group Box 91" hidden="1">
              <a:extLst>
                <a:ext uri="{63B3BB69-23CF-44E3-9099-C40C66FF867C}">
                  <a14:compatExt spid="_x0000_s2261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28</xdr:row>
          <xdr:rowOff>57150</xdr:rowOff>
        </xdr:from>
        <xdr:to>
          <xdr:col>5</xdr:col>
          <xdr:colOff>323850</xdr:colOff>
          <xdr:row>28</xdr:row>
          <xdr:rowOff>266700</xdr:rowOff>
        </xdr:to>
        <xdr:sp macro="" textlink="">
          <xdr:nvSpPr>
            <xdr:cNvPr id="22620" name="Option Button 92" hidden="1">
              <a:extLst>
                <a:ext uri="{63B3BB69-23CF-44E3-9099-C40C66FF867C}">
                  <a14:compatExt spid="_x0000_s226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circular自動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28</xdr:row>
          <xdr:rowOff>85725</xdr:rowOff>
        </xdr:from>
        <xdr:to>
          <xdr:col>0</xdr:col>
          <xdr:colOff>1152525</xdr:colOff>
          <xdr:row>28</xdr:row>
          <xdr:rowOff>295275</xdr:rowOff>
        </xdr:to>
        <xdr:sp macro="" textlink="">
          <xdr:nvSpPr>
            <xdr:cNvPr id="22622" name="Option Button 94" hidden="1">
              <a:extLst>
                <a:ext uri="{63B3BB69-23CF-44E3-9099-C40C66FF867C}">
                  <a14:compatExt spid="_x0000_s226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23</xdr:row>
          <xdr:rowOff>266700</xdr:rowOff>
        </xdr:from>
        <xdr:to>
          <xdr:col>4</xdr:col>
          <xdr:colOff>314325</xdr:colOff>
          <xdr:row>23</xdr:row>
          <xdr:rowOff>476250</xdr:rowOff>
        </xdr:to>
        <xdr:sp macro="" textlink="">
          <xdr:nvSpPr>
            <xdr:cNvPr id="22623" name="Option Button 95" hidden="1">
              <a:extLst>
                <a:ext uri="{63B3BB69-23CF-44E3-9099-C40C66FF867C}">
                  <a14:compatExt spid="_x0000_s226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8. 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23</xdr:row>
          <xdr:rowOff>228600</xdr:rowOff>
        </xdr:from>
        <xdr:to>
          <xdr:col>1</xdr:col>
          <xdr:colOff>9525</xdr:colOff>
          <xdr:row>23</xdr:row>
          <xdr:rowOff>438150</xdr:rowOff>
        </xdr:to>
        <xdr:sp macro="" textlink="">
          <xdr:nvSpPr>
            <xdr:cNvPr id="22624" name="Option Button 96" hidden="1">
              <a:extLst>
                <a:ext uri="{63B3BB69-23CF-44E3-9099-C40C66FF867C}">
                  <a14:compatExt spid="_x0000_s226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15</xdr:row>
          <xdr:rowOff>28575</xdr:rowOff>
        </xdr:from>
        <xdr:to>
          <xdr:col>12</xdr:col>
          <xdr:colOff>514350</xdr:colOff>
          <xdr:row>15</xdr:row>
          <xdr:rowOff>647700</xdr:rowOff>
        </xdr:to>
        <xdr:sp macro="" textlink="">
          <xdr:nvSpPr>
            <xdr:cNvPr id="2128" name="Group Box 80" hidden="1">
              <a:extLst>
                <a:ext uri="{63B3BB69-23CF-44E3-9099-C40C66FF867C}">
                  <a14:compatExt spid="_x0000_s212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104775</xdr:rowOff>
        </xdr:from>
        <xdr:to>
          <xdr:col>5</xdr:col>
          <xdr:colOff>114300</xdr:colOff>
          <xdr:row>15</xdr:row>
          <xdr:rowOff>590550</xdr:rowOff>
        </xdr:to>
        <xdr:sp macro="" textlink="">
          <xdr:nvSpPr>
            <xdr:cNvPr id="2123" name="Option Button 75" hidden="1">
              <a:extLst>
                <a:ext uri="{63B3BB69-23CF-44E3-9099-C40C66FF867C}">
                  <a14:compatExt spid="_x0000_s21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15</xdr:row>
          <xdr:rowOff>104775</xdr:rowOff>
        </xdr:from>
        <xdr:to>
          <xdr:col>6</xdr:col>
          <xdr:colOff>114300</xdr:colOff>
          <xdr:row>15</xdr:row>
          <xdr:rowOff>590550</xdr:rowOff>
        </xdr:to>
        <xdr:sp macro="" textlink="">
          <xdr:nvSpPr>
            <xdr:cNvPr id="2124" name="Option Button 76" hidden="1">
              <a:extLst>
                <a:ext uri="{63B3BB69-23CF-44E3-9099-C40C66FF867C}">
                  <a14:compatExt spid="_x0000_s2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15</xdr:row>
          <xdr:rowOff>104775</xdr:rowOff>
        </xdr:from>
        <xdr:to>
          <xdr:col>7</xdr:col>
          <xdr:colOff>133350</xdr:colOff>
          <xdr:row>15</xdr:row>
          <xdr:rowOff>590550</xdr:rowOff>
        </xdr:to>
        <xdr:sp macro="" textlink="">
          <xdr:nvSpPr>
            <xdr:cNvPr id="2125" name="Option Button 77" hidden="1">
              <a:extLst>
                <a:ext uri="{63B3BB69-23CF-44E3-9099-C40C66FF867C}">
                  <a14:compatExt spid="_x0000_s21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15</xdr:row>
          <xdr:rowOff>104775</xdr:rowOff>
        </xdr:from>
        <xdr:to>
          <xdr:col>8</xdr:col>
          <xdr:colOff>333375</xdr:colOff>
          <xdr:row>15</xdr:row>
          <xdr:rowOff>590550</xdr:rowOff>
        </xdr:to>
        <xdr:sp macro="" textlink="">
          <xdr:nvSpPr>
            <xdr:cNvPr id="2126" name="Option Button 78" hidden="1">
              <a:extLst>
                <a:ext uri="{63B3BB69-23CF-44E3-9099-C40C66FF867C}">
                  <a14:compatExt spid="_x0000_s21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15</xdr:row>
          <xdr:rowOff>104775</xdr:rowOff>
        </xdr:from>
        <xdr:to>
          <xdr:col>9</xdr:col>
          <xdr:colOff>409575</xdr:colOff>
          <xdr:row>15</xdr:row>
          <xdr:rowOff>590550</xdr:rowOff>
        </xdr:to>
        <xdr:sp macro="" textlink="">
          <xdr:nvSpPr>
            <xdr:cNvPr id="2127" name="Option Button 79" hidden="1">
              <a:extLst>
                <a:ext uri="{63B3BB69-23CF-44E3-9099-C40C66FF867C}">
                  <a14:compatExt spid="_x0000_s21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　困った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15</xdr:row>
          <xdr:rowOff>104775</xdr:rowOff>
        </xdr:from>
        <xdr:to>
          <xdr:col>10</xdr:col>
          <xdr:colOff>590550</xdr:colOff>
          <xdr:row>15</xdr:row>
          <xdr:rowOff>590550</xdr:rowOff>
        </xdr:to>
        <xdr:sp macro="" textlink="">
          <xdr:nvSpPr>
            <xdr:cNvPr id="2129" name="Option Button 81" hidden="1">
              <a:extLst>
                <a:ext uri="{63B3BB69-23CF-44E3-9099-C40C66FF867C}">
                  <a14:compatExt spid="_x0000_s21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15</xdr:row>
          <xdr:rowOff>104775</xdr:rowOff>
        </xdr:from>
        <xdr:to>
          <xdr:col>12</xdr:col>
          <xdr:colOff>323850</xdr:colOff>
          <xdr:row>15</xdr:row>
          <xdr:rowOff>590550</xdr:rowOff>
        </xdr:to>
        <xdr:sp macro="" textlink="">
          <xdr:nvSpPr>
            <xdr:cNvPr id="2130" name="Option Button 82" hidden="1">
              <a:extLst>
                <a:ext uri="{63B3BB69-23CF-44E3-9099-C40C66FF867C}">
                  <a14:compatExt spid="_x0000_s21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38100</xdr:rowOff>
        </xdr:from>
        <xdr:to>
          <xdr:col>12</xdr:col>
          <xdr:colOff>514350</xdr:colOff>
          <xdr:row>16</xdr:row>
          <xdr:rowOff>647700</xdr:rowOff>
        </xdr:to>
        <xdr:sp macro="" textlink="">
          <xdr:nvSpPr>
            <xdr:cNvPr id="2136" name="Group Box 88" hidden="1">
              <a:extLst>
                <a:ext uri="{63B3BB69-23CF-44E3-9099-C40C66FF867C}">
                  <a14:compatExt spid="_x0000_s213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16</xdr:row>
          <xdr:rowOff>106456</xdr:rowOff>
        </xdr:from>
        <xdr:to>
          <xdr:col>12</xdr:col>
          <xdr:colOff>326091</xdr:colOff>
          <xdr:row>16</xdr:row>
          <xdr:rowOff>592231</xdr:rowOff>
        </xdr:to>
        <xdr:grpSp>
          <xdr:nvGrpSpPr>
            <xdr:cNvPr id="3" name="グループ化 2"/>
            <xdr:cNvGrpSpPr/>
          </xdr:nvGrpSpPr>
          <xdr:grpSpPr>
            <a:xfrm>
              <a:off x="4972050" y="3478306"/>
              <a:ext cx="5955366" cy="485775"/>
              <a:chOff x="4976532" y="8869456"/>
              <a:chExt cx="5939113" cy="485775"/>
            </a:xfrm>
          </xdr:grpSpPr>
          <xdr:sp macro="" textlink="">
            <xdr:nvSpPr>
              <xdr:cNvPr id="2131" name="Option Button 83" hidden="1">
                <a:extLst>
                  <a:ext uri="{63B3BB69-23CF-44E3-9099-C40C66FF867C}">
                    <a14:compatExt spid="_x0000_s2131"/>
                  </a:ext>
                </a:extLst>
              </xdr:cNvPr>
              <xdr:cNvSpPr/>
            </xdr:nvSpPr>
            <xdr:spPr>
              <a:xfrm>
                <a:off x="4976532" y="8869456"/>
                <a:ext cx="7407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132" name="Option Button 84" hidden="1">
                <a:extLst>
                  <a:ext uri="{63B3BB69-23CF-44E3-9099-C40C66FF867C}">
                    <a14:compatExt spid="_x0000_s2132"/>
                  </a:ext>
                </a:extLst>
              </xdr:cNvPr>
              <xdr:cNvSpPr/>
            </xdr:nvSpPr>
            <xdr:spPr>
              <a:xfrm>
                <a:off x="5888691" y="8869456"/>
                <a:ext cx="7138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133" name="Option Button 85" hidden="1">
                <a:extLst>
                  <a:ext uri="{63B3BB69-23CF-44E3-9099-C40C66FF867C}">
                    <a14:compatExt spid="_x0000_s2133"/>
                  </a:ext>
                </a:extLst>
              </xdr:cNvPr>
              <xdr:cNvSpPr/>
            </xdr:nvSpPr>
            <xdr:spPr>
              <a:xfrm>
                <a:off x="6773956" y="8869456"/>
                <a:ext cx="53340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134" name="Option Button 86" hidden="1">
                <a:extLst>
                  <a:ext uri="{63B3BB69-23CF-44E3-9099-C40C66FF867C}">
                    <a14:compatExt spid="_x0000_s2134"/>
                  </a:ext>
                </a:extLst>
              </xdr:cNvPr>
              <xdr:cNvSpPr/>
            </xdr:nvSpPr>
            <xdr:spPr>
              <a:xfrm>
                <a:off x="7476565" y="8869456"/>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135" name="Option Button 87" hidden="1">
                <a:extLst>
                  <a:ext uri="{63B3BB69-23CF-44E3-9099-C40C66FF867C}">
                    <a14:compatExt spid="_x0000_s2135"/>
                  </a:ext>
                </a:extLst>
              </xdr:cNvPr>
              <xdr:cNvSpPr/>
            </xdr:nvSpPr>
            <xdr:spPr>
              <a:xfrm>
                <a:off x="8360149" y="8869456"/>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137" name="Option Button 89" hidden="1">
                <a:extLst>
                  <a:ext uri="{63B3BB69-23CF-44E3-9099-C40C66FF867C}">
                    <a14:compatExt spid="_x0000_s2137"/>
                  </a:ext>
                </a:extLst>
              </xdr:cNvPr>
              <xdr:cNvSpPr/>
            </xdr:nvSpPr>
            <xdr:spPr>
              <a:xfrm>
                <a:off x="9119907" y="8869456"/>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138" name="Option Button 90" hidden="1">
                <a:extLst>
                  <a:ext uri="{63B3BB69-23CF-44E3-9099-C40C66FF867C}">
                    <a14:compatExt spid="_x0000_s2138"/>
                  </a:ext>
                </a:extLst>
              </xdr:cNvPr>
              <xdr:cNvSpPr/>
            </xdr:nvSpPr>
            <xdr:spPr>
              <a:xfrm>
                <a:off x="9982200" y="8869456"/>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19050</xdr:rowOff>
        </xdr:from>
        <xdr:to>
          <xdr:col>12</xdr:col>
          <xdr:colOff>514350</xdr:colOff>
          <xdr:row>17</xdr:row>
          <xdr:rowOff>628650</xdr:rowOff>
        </xdr:to>
        <xdr:sp macro="" textlink="">
          <xdr:nvSpPr>
            <xdr:cNvPr id="2144" name="Group Box 96" hidden="1">
              <a:extLst>
                <a:ext uri="{63B3BB69-23CF-44E3-9099-C40C66FF867C}">
                  <a14:compatExt spid="_x0000_s214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17</xdr:row>
          <xdr:rowOff>85725</xdr:rowOff>
        </xdr:from>
        <xdr:to>
          <xdr:col>12</xdr:col>
          <xdr:colOff>326091</xdr:colOff>
          <xdr:row>17</xdr:row>
          <xdr:rowOff>581025</xdr:rowOff>
        </xdr:to>
        <xdr:grpSp>
          <xdr:nvGrpSpPr>
            <xdr:cNvPr id="2" name="グループ化 1"/>
            <xdr:cNvGrpSpPr/>
          </xdr:nvGrpSpPr>
          <xdr:grpSpPr>
            <a:xfrm>
              <a:off x="4972050" y="4124325"/>
              <a:ext cx="5955366" cy="495300"/>
              <a:chOff x="4976532" y="9521078"/>
              <a:chExt cx="5939113" cy="495300"/>
            </a:xfrm>
          </xdr:grpSpPr>
          <xdr:sp macro="" textlink="">
            <xdr:nvSpPr>
              <xdr:cNvPr id="2139" name="Option Button 91" hidden="1">
                <a:extLst>
                  <a:ext uri="{63B3BB69-23CF-44E3-9099-C40C66FF867C}">
                    <a14:compatExt spid="_x0000_s2139"/>
                  </a:ext>
                </a:extLst>
              </xdr:cNvPr>
              <xdr:cNvSpPr/>
            </xdr:nvSpPr>
            <xdr:spPr>
              <a:xfrm>
                <a:off x="4976532" y="9521078"/>
                <a:ext cx="740715" cy="4953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140" name="Option Button 92" hidden="1">
                <a:extLst>
                  <a:ext uri="{63B3BB69-23CF-44E3-9099-C40C66FF867C}">
                    <a14:compatExt spid="_x0000_s2140"/>
                  </a:ext>
                </a:extLst>
              </xdr:cNvPr>
              <xdr:cNvSpPr/>
            </xdr:nvSpPr>
            <xdr:spPr>
              <a:xfrm>
                <a:off x="5888691" y="9521078"/>
                <a:ext cx="7138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141" name="Option Button 93" hidden="1">
                <a:extLst>
                  <a:ext uri="{63B3BB69-23CF-44E3-9099-C40C66FF867C}">
                    <a14:compatExt spid="_x0000_s2141"/>
                  </a:ext>
                </a:extLst>
              </xdr:cNvPr>
              <xdr:cNvSpPr/>
            </xdr:nvSpPr>
            <xdr:spPr>
              <a:xfrm>
                <a:off x="6773956" y="9521078"/>
                <a:ext cx="53340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142" name="Option Button 94" hidden="1">
                <a:extLst>
                  <a:ext uri="{63B3BB69-23CF-44E3-9099-C40C66FF867C}">
                    <a14:compatExt spid="_x0000_s2142"/>
                  </a:ext>
                </a:extLst>
              </xdr:cNvPr>
              <xdr:cNvSpPr/>
            </xdr:nvSpPr>
            <xdr:spPr>
              <a:xfrm>
                <a:off x="7476565" y="9521078"/>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143" name="Option Button 95" hidden="1">
                <a:extLst>
                  <a:ext uri="{63B3BB69-23CF-44E3-9099-C40C66FF867C}">
                    <a14:compatExt spid="_x0000_s2143"/>
                  </a:ext>
                </a:extLst>
              </xdr:cNvPr>
              <xdr:cNvSpPr/>
            </xdr:nvSpPr>
            <xdr:spPr>
              <a:xfrm>
                <a:off x="8360149" y="9521078"/>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145" name="Option Button 97" hidden="1">
                <a:extLst>
                  <a:ext uri="{63B3BB69-23CF-44E3-9099-C40C66FF867C}">
                    <a14:compatExt spid="_x0000_s2145"/>
                  </a:ext>
                </a:extLst>
              </xdr:cNvPr>
              <xdr:cNvSpPr/>
            </xdr:nvSpPr>
            <xdr:spPr>
              <a:xfrm>
                <a:off x="9119907" y="9521078"/>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146" name="Option Button 98" hidden="1">
                <a:extLst>
                  <a:ext uri="{63B3BB69-23CF-44E3-9099-C40C66FF867C}">
                    <a14:compatExt spid="_x0000_s2146"/>
                  </a:ext>
                </a:extLst>
              </xdr:cNvPr>
              <xdr:cNvSpPr/>
            </xdr:nvSpPr>
            <xdr:spPr>
              <a:xfrm>
                <a:off x="9982200" y="9521078"/>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19050</xdr:rowOff>
        </xdr:from>
        <xdr:to>
          <xdr:col>12</xdr:col>
          <xdr:colOff>514350</xdr:colOff>
          <xdr:row>18</xdr:row>
          <xdr:rowOff>638175</xdr:rowOff>
        </xdr:to>
        <xdr:sp macro="" textlink="">
          <xdr:nvSpPr>
            <xdr:cNvPr id="2152" name="Group Box 104" hidden="1">
              <a:extLst>
                <a:ext uri="{63B3BB69-23CF-44E3-9099-C40C66FF867C}">
                  <a14:compatExt spid="_x0000_s215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18</xdr:row>
          <xdr:rowOff>96931</xdr:rowOff>
        </xdr:from>
        <xdr:to>
          <xdr:col>12</xdr:col>
          <xdr:colOff>326091</xdr:colOff>
          <xdr:row>18</xdr:row>
          <xdr:rowOff>582706</xdr:rowOff>
        </xdr:to>
        <xdr:grpSp>
          <xdr:nvGrpSpPr>
            <xdr:cNvPr id="4" name="グループ化 3"/>
            <xdr:cNvGrpSpPr/>
          </xdr:nvGrpSpPr>
          <xdr:grpSpPr>
            <a:xfrm>
              <a:off x="4972050" y="4802281"/>
              <a:ext cx="5955366" cy="485775"/>
              <a:chOff x="4976532" y="10204637"/>
              <a:chExt cx="5939113" cy="485775"/>
            </a:xfrm>
          </xdr:grpSpPr>
          <xdr:sp macro="" textlink="">
            <xdr:nvSpPr>
              <xdr:cNvPr id="2147" name="Option Button 99" hidden="1">
                <a:extLst>
                  <a:ext uri="{63B3BB69-23CF-44E3-9099-C40C66FF867C}">
                    <a14:compatExt spid="_x0000_s2147"/>
                  </a:ext>
                </a:extLst>
              </xdr:cNvPr>
              <xdr:cNvSpPr/>
            </xdr:nvSpPr>
            <xdr:spPr>
              <a:xfrm>
                <a:off x="4976532" y="10204637"/>
                <a:ext cx="7407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148" name="Option Button 100" hidden="1">
                <a:extLst>
                  <a:ext uri="{63B3BB69-23CF-44E3-9099-C40C66FF867C}">
                    <a14:compatExt spid="_x0000_s2148"/>
                  </a:ext>
                </a:extLst>
              </xdr:cNvPr>
              <xdr:cNvSpPr/>
            </xdr:nvSpPr>
            <xdr:spPr>
              <a:xfrm>
                <a:off x="5888691" y="10204637"/>
                <a:ext cx="7138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149" name="Option Button 101" hidden="1">
                <a:extLst>
                  <a:ext uri="{63B3BB69-23CF-44E3-9099-C40C66FF867C}">
                    <a14:compatExt spid="_x0000_s2149"/>
                  </a:ext>
                </a:extLst>
              </xdr:cNvPr>
              <xdr:cNvSpPr/>
            </xdr:nvSpPr>
            <xdr:spPr>
              <a:xfrm>
                <a:off x="6773956" y="10204637"/>
                <a:ext cx="53340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150" name="Option Button 102" hidden="1">
                <a:extLst>
                  <a:ext uri="{63B3BB69-23CF-44E3-9099-C40C66FF867C}">
                    <a14:compatExt spid="_x0000_s2150"/>
                  </a:ext>
                </a:extLst>
              </xdr:cNvPr>
              <xdr:cNvSpPr/>
            </xdr:nvSpPr>
            <xdr:spPr>
              <a:xfrm>
                <a:off x="7476565" y="10204637"/>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151" name="Option Button 103" hidden="1">
                <a:extLst>
                  <a:ext uri="{63B3BB69-23CF-44E3-9099-C40C66FF867C}">
                    <a14:compatExt spid="_x0000_s2151"/>
                  </a:ext>
                </a:extLst>
              </xdr:cNvPr>
              <xdr:cNvSpPr/>
            </xdr:nvSpPr>
            <xdr:spPr>
              <a:xfrm>
                <a:off x="8360149" y="10204637"/>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153" name="Option Button 105" hidden="1">
                <a:extLst>
                  <a:ext uri="{63B3BB69-23CF-44E3-9099-C40C66FF867C}">
                    <a14:compatExt spid="_x0000_s2153"/>
                  </a:ext>
                </a:extLst>
              </xdr:cNvPr>
              <xdr:cNvSpPr/>
            </xdr:nvSpPr>
            <xdr:spPr>
              <a:xfrm>
                <a:off x="9119907" y="10204637"/>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154" name="Option Button 106" hidden="1">
                <a:extLst>
                  <a:ext uri="{63B3BB69-23CF-44E3-9099-C40C66FF867C}">
                    <a14:compatExt spid="_x0000_s2154"/>
                  </a:ext>
                </a:extLst>
              </xdr:cNvPr>
              <xdr:cNvSpPr/>
            </xdr:nvSpPr>
            <xdr:spPr>
              <a:xfrm>
                <a:off x="9982200" y="10204637"/>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38100</xdr:rowOff>
        </xdr:from>
        <xdr:to>
          <xdr:col>12</xdr:col>
          <xdr:colOff>514350</xdr:colOff>
          <xdr:row>19</xdr:row>
          <xdr:rowOff>638175</xdr:rowOff>
        </xdr:to>
        <xdr:sp macro="" textlink="">
          <xdr:nvSpPr>
            <xdr:cNvPr id="2160" name="Group Box 112" hidden="1">
              <a:extLst>
                <a:ext uri="{63B3BB69-23CF-44E3-9099-C40C66FF867C}">
                  <a14:compatExt spid="_x0000_s216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19</xdr:row>
          <xdr:rowOff>95250</xdr:rowOff>
        </xdr:from>
        <xdr:to>
          <xdr:col>12</xdr:col>
          <xdr:colOff>326091</xdr:colOff>
          <xdr:row>19</xdr:row>
          <xdr:rowOff>590550</xdr:rowOff>
        </xdr:to>
        <xdr:grpSp>
          <xdr:nvGrpSpPr>
            <xdr:cNvPr id="5" name="グループ化 4"/>
            <xdr:cNvGrpSpPr/>
          </xdr:nvGrpSpPr>
          <xdr:grpSpPr>
            <a:xfrm>
              <a:off x="4972050" y="5467350"/>
              <a:ext cx="5955366" cy="495300"/>
              <a:chOff x="4976532" y="10875309"/>
              <a:chExt cx="5939113" cy="495300"/>
            </a:xfrm>
          </xdr:grpSpPr>
          <xdr:sp macro="" textlink="">
            <xdr:nvSpPr>
              <xdr:cNvPr id="2155" name="Option Button 107" hidden="1">
                <a:extLst>
                  <a:ext uri="{63B3BB69-23CF-44E3-9099-C40C66FF867C}">
                    <a14:compatExt spid="_x0000_s2155"/>
                  </a:ext>
                </a:extLst>
              </xdr:cNvPr>
              <xdr:cNvSpPr/>
            </xdr:nvSpPr>
            <xdr:spPr>
              <a:xfrm>
                <a:off x="4976532" y="10875309"/>
                <a:ext cx="740715" cy="4953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156" name="Option Button 108" hidden="1">
                <a:extLst>
                  <a:ext uri="{63B3BB69-23CF-44E3-9099-C40C66FF867C}">
                    <a14:compatExt spid="_x0000_s2156"/>
                  </a:ext>
                </a:extLst>
              </xdr:cNvPr>
              <xdr:cNvSpPr/>
            </xdr:nvSpPr>
            <xdr:spPr>
              <a:xfrm>
                <a:off x="5888691" y="10875309"/>
                <a:ext cx="7138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157" name="Option Button 109" hidden="1">
                <a:extLst>
                  <a:ext uri="{63B3BB69-23CF-44E3-9099-C40C66FF867C}">
                    <a14:compatExt spid="_x0000_s2157"/>
                  </a:ext>
                </a:extLst>
              </xdr:cNvPr>
              <xdr:cNvSpPr/>
            </xdr:nvSpPr>
            <xdr:spPr>
              <a:xfrm>
                <a:off x="6773956" y="10875309"/>
                <a:ext cx="53340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158" name="Option Button 110" hidden="1">
                <a:extLst>
                  <a:ext uri="{63B3BB69-23CF-44E3-9099-C40C66FF867C}">
                    <a14:compatExt spid="_x0000_s2158"/>
                  </a:ext>
                </a:extLst>
              </xdr:cNvPr>
              <xdr:cNvSpPr/>
            </xdr:nvSpPr>
            <xdr:spPr>
              <a:xfrm>
                <a:off x="7476565" y="10875309"/>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159" name="Option Button 111" hidden="1">
                <a:extLst>
                  <a:ext uri="{63B3BB69-23CF-44E3-9099-C40C66FF867C}">
                    <a14:compatExt spid="_x0000_s2159"/>
                  </a:ext>
                </a:extLst>
              </xdr:cNvPr>
              <xdr:cNvSpPr/>
            </xdr:nvSpPr>
            <xdr:spPr>
              <a:xfrm>
                <a:off x="8360149" y="10875309"/>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161" name="Option Button 113" hidden="1">
                <a:extLst>
                  <a:ext uri="{63B3BB69-23CF-44E3-9099-C40C66FF867C}">
                    <a14:compatExt spid="_x0000_s2161"/>
                  </a:ext>
                </a:extLst>
              </xdr:cNvPr>
              <xdr:cNvSpPr/>
            </xdr:nvSpPr>
            <xdr:spPr>
              <a:xfrm>
                <a:off x="9119907" y="10875309"/>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162" name="Option Button 114" hidden="1">
                <a:extLst>
                  <a:ext uri="{63B3BB69-23CF-44E3-9099-C40C66FF867C}">
                    <a14:compatExt spid="_x0000_s2162"/>
                  </a:ext>
                </a:extLst>
              </xdr:cNvPr>
              <xdr:cNvSpPr/>
            </xdr:nvSpPr>
            <xdr:spPr>
              <a:xfrm>
                <a:off x="9982200" y="10875309"/>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28575</xdr:rowOff>
        </xdr:from>
        <xdr:to>
          <xdr:col>12</xdr:col>
          <xdr:colOff>514350</xdr:colOff>
          <xdr:row>20</xdr:row>
          <xdr:rowOff>647700</xdr:rowOff>
        </xdr:to>
        <xdr:sp macro="" textlink="">
          <xdr:nvSpPr>
            <xdr:cNvPr id="2168" name="Group Box 120" hidden="1">
              <a:extLst>
                <a:ext uri="{63B3BB69-23CF-44E3-9099-C40C66FF867C}">
                  <a14:compatExt spid="_x0000_s216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20</xdr:row>
          <xdr:rowOff>84605</xdr:rowOff>
        </xdr:from>
        <xdr:to>
          <xdr:col>12</xdr:col>
          <xdr:colOff>326091</xdr:colOff>
          <xdr:row>20</xdr:row>
          <xdr:rowOff>570380</xdr:rowOff>
        </xdr:to>
        <xdr:grpSp>
          <xdr:nvGrpSpPr>
            <xdr:cNvPr id="6" name="グループ化 5"/>
            <xdr:cNvGrpSpPr/>
          </xdr:nvGrpSpPr>
          <xdr:grpSpPr>
            <a:xfrm>
              <a:off x="4972050" y="6123455"/>
              <a:ext cx="5955366" cy="485775"/>
              <a:chOff x="4976532" y="11537017"/>
              <a:chExt cx="5939113" cy="485775"/>
            </a:xfrm>
          </xdr:grpSpPr>
          <xdr:sp macro="" textlink="">
            <xdr:nvSpPr>
              <xdr:cNvPr id="2163" name="Option Button 115" hidden="1">
                <a:extLst>
                  <a:ext uri="{63B3BB69-23CF-44E3-9099-C40C66FF867C}">
                    <a14:compatExt spid="_x0000_s2163"/>
                  </a:ext>
                </a:extLst>
              </xdr:cNvPr>
              <xdr:cNvSpPr/>
            </xdr:nvSpPr>
            <xdr:spPr>
              <a:xfrm>
                <a:off x="4976532" y="11537017"/>
                <a:ext cx="7407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164" name="Option Button 116" hidden="1">
                <a:extLst>
                  <a:ext uri="{63B3BB69-23CF-44E3-9099-C40C66FF867C}">
                    <a14:compatExt spid="_x0000_s2164"/>
                  </a:ext>
                </a:extLst>
              </xdr:cNvPr>
              <xdr:cNvSpPr/>
            </xdr:nvSpPr>
            <xdr:spPr>
              <a:xfrm>
                <a:off x="5888691" y="11537017"/>
                <a:ext cx="7138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165" name="Option Button 117" hidden="1">
                <a:extLst>
                  <a:ext uri="{63B3BB69-23CF-44E3-9099-C40C66FF867C}">
                    <a14:compatExt spid="_x0000_s2165"/>
                  </a:ext>
                </a:extLst>
              </xdr:cNvPr>
              <xdr:cNvSpPr/>
            </xdr:nvSpPr>
            <xdr:spPr>
              <a:xfrm>
                <a:off x="6773956" y="11537017"/>
                <a:ext cx="53340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166" name="Option Button 118" hidden="1">
                <a:extLst>
                  <a:ext uri="{63B3BB69-23CF-44E3-9099-C40C66FF867C}">
                    <a14:compatExt spid="_x0000_s2166"/>
                  </a:ext>
                </a:extLst>
              </xdr:cNvPr>
              <xdr:cNvSpPr/>
            </xdr:nvSpPr>
            <xdr:spPr>
              <a:xfrm>
                <a:off x="7476565" y="11537017"/>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167" name="Option Button 119" hidden="1">
                <a:extLst>
                  <a:ext uri="{63B3BB69-23CF-44E3-9099-C40C66FF867C}">
                    <a14:compatExt spid="_x0000_s2167"/>
                  </a:ext>
                </a:extLst>
              </xdr:cNvPr>
              <xdr:cNvSpPr/>
            </xdr:nvSpPr>
            <xdr:spPr>
              <a:xfrm>
                <a:off x="8360149" y="11537017"/>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169" name="Option Button 121" hidden="1">
                <a:extLst>
                  <a:ext uri="{63B3BB69-23CF-44E3-9099-C40C66FF867C}">
                    <a14:compatExt spid="_x0000_s2169"/>
                  </a:ext>
                </a:extLst>
              </xdr:cNvPr>
              <xdr:cNvSpPr/>
            </xdr:nvSpPr>
            <xdr:spPr>
              <a:xfrm>
                <a:off x="9119907" y="11537017"/>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170" name="Option Button 122" hidden="1">
                <a:extLst>
                  <a:ext uri="{63B3BB69-23CF-44E3-9099-C40C66FF867C}">
                    <a14:compatExt spid="_x0000_s2170"/>
                  </a:ext>
                </a:extLst>
              </xdr:cNvPr>
              <xdr:cNvSpPr/>
            </xdr:nvSpPr>
            <xdr:spPr>
              <a:xfrm>
                <a:off x="9982200" y="11537017"/>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28575</xdr:rowOff>
        </xdr:from>
        <xdr:to>
          <xdr:col>12</xdr:col>
          <xdr:colOff>514350</xdr:colOff>
          <xdr:row>21</xdr:row>
          <xdr:rowOff>638175</xdr:rowOff>
        </xdr:to>
        <xdr:sp macro="" textlink="">
          <xdr:nvSpPr>
            <xdr:cNvPr id="2176" name="Group Box 128" hidden="1">
              <a:extLst>
                <a:ext uri="{63B3BB69-23CF-44E3-9099-C40C66FF867C}">
                  <a14:compatExt spid="_x0000_s217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21</xdr:row>
          <xdr:rowOff>96932</xdr:rowOff>
        </xdr:from>
        <xdr:to>
          <xdr:col>12</xdr:col>
          <xdr:colOff>326091</xdr:colOff>
          <xdr:row>21</xdr:row>
          <xdr:rowOff>582707</xdr:rowOff>
        </xdr:to>
        <xdr:grpSp>
          <xdr:nvGrpSpPr>
            <xdr:cNvPr id="7" name="グループ化 6"/>
            <xdr:cNvGrpSpPr/>
          </xdr:nvGrpSpPr>
          <xdr:grpSpPr>
            <a:xfrm>
              <a:off x="4972050" y="6802532"/>
              <a:ext cx="5955366" cy="485775"/>
              <a:chOff x="4976532" y="12221697"/>
              <a:chExt cx="5939113" cy="485775"/>
            </a:xfrm>
          </xdr:grpSpPr>
          <xdr:sp macro="" textlink="">
            <xdr:nvSpPr>
              <xdr:cNvPr id="2171" name="Option Button 123" hidden="1">
                <a:extLst>
                  <a:ext uri="{63B3BB69-23CF-44E3-9099-C40C66FF867C}">
                    <a14:compatExt spid="_x0000_s2171"/>
                  </a:ext>
                </a:extLst>
              </xdr:cNvPr>
              <xdr:cNvSpPr/>
            </xdr:nvSpPr>
            <xdr:spPr>
              <a:xfrm>
                <a:off x="4976532" y="12221697"/>
                <a:ext cx="7407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172" name="Option Button 124" hidden="1">
                <a:extLst>
                  <a:ext uri="{63B3BB69-23CF-44E3-9099-C40C66FF867C}">
                    <a14:compatExt spid="_x0000_s2172"/>
                  </a:ext>
                </a:extLst>
              </xdr:cNvPr>
              <xdr:cNvSpPr/>
            </xdr:nvSpPr>
            <xdr:spPr>
              <a:xfrm>
                <a:off x="5888691" y="12221697"/>
                <a:ext cx="7138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173" name="Option Button 125" hidden="1">
                <a:extLst>
                  <a:ext uri="{63B3BB69-23CF-44E3-9099-C40C66FF867C}">
                    <a14:compatExt spid="_x0000_s2173"/>
                  </a:ext>
                </a:extLst>
              </xdr:cNvPr>
              <xdr:cNvSpPr/>
            </xdr:nvSpPr>
            <xdr:spPr>
              <a:xfrm>
                <a:off x="6773956" y="12221697"/>
                <a:ext cx="53340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174" name="Option Button 126" hidden="1">
                <a:extLst>
                  <a:ext uri="{63B3BB69-23CF-44E3-9099-C40C66FF867C}">
                    <a14:compatExt spid="_x0000_s2174"/>
                  </a:ext>
                </a:extLst>
              </xdr:cNvPr>
              <xdr:cNvSpPr/>
            </xdr:nvSpPr>
            <xdr:spPr>
              <a:xfrm>
                <a:off x="7476565" y="12221697"/>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175" name="Option Button 127" hidden="1">
                <a:extLst>
                  <a:ext uri="{63B3BB69-23CF-44E3-9099-C40C66FF867C}">
                    <a14:compatExt spid="_x0000_s2175"/>
                  </a:ext>
                </a:extLst>
              </xdr:cNvPr>
              <xdr:cNvSpPr/>
            </xdr:nvSpPr>
            <xdr:spPr>
              <a:xfrm>
                <a:off x="8360149" y="12221697"/>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177" name="Option Button 129" hidden="1">
                <a:extLst>
                  <a:ext uri="{63B3BB69-23CF-44E3-9099-C40C66FF867C}">
                    <a14:compatExt spid="_x0000_s2177"/>
                  </a:ext>
                </a:extLst>
              </xdr:cNvPr>
              <xdr:cNvSpPr/>
            </xdr:nvSpPr>
            <xdr:spPr>
              <a:xfrm>
                <a:off x="9119907" y="12221697"/>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178" name="Option Button 130" hidden="1">
                <a:extLst>
                  <a:ext uri="{63B3BB69-23CF-44E3-9099-C40C66FF867C}">
                    <a14:compatExt spid="_x0000_s2178"/>
                  </a:ext>
                </a:extLst>
              </xdr:cNvPr>
              <xdr:cNvSpPr/>
            </xdr:nvSpPr>
            <xdr:spPr>
              <a:xfrm>
                <a:off x="9982200" y="12221697"/>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28575</xdr:rowOff>
        </xdr:from>
        <xdr:to>
          <xdr:col>12</xdr:col>
          <xdr:colOff>514350</xdr:colOff>
          <xdr:row>22</xdr:row>
          <xdr:rowOff>628650</xdr:rowOff>
        </xdr:to>
        <xdr:sp macro="" textlink="">
          <xdr:nvSpPr>
            <xdr:cNvPr id="2212" name="Group Box 164" hidden="1">
              <a:extLst>
                <a:ext uri="{63B3BB69-23CF-44E3-9099-C40C66FF867C}">
                  <a14:compatExt spid="_x0000_s221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22</xdr:row>
          <xdr:rowOff>94691</xdr:rowOff>
        </xdr:from>
        <xdr:to>
          <xdr:col>12</xdr:col>
          <xdr:colOff>326091</xdr:colOff>
          <xdr:row>22</xdr:row>
          <xdr:rowOff>580466</xdr:rowOff>
        </xdr:to>
        <xdr:grpSp>
          <xdr:nvGrpSpPr>
            <xdr:cNvPr id="8" name="グループ化 7"/>
            <xdr:cNvGrpSpPr/>
          </xdr:nvGrpSpPr>
          <xdr:grpSpPr>
            <a:xfrm>
              <a:off x="4972050" y="7467041"/>
              <a:ext cx="5955366" cy="485775"/>
              <a:chOff x="4976532" y="12891809"/>
              <a:chExt cx="5939113" cy="485775"/>
            </a:xfrm>
          </xdr:grpSpPr>
          <xdr:sp macro="" textlink="">
            <xdr:nvSpPr>
              <xdr:cNvPr id="2207" name="Option Button 159" hidden="1">
                <a:extLst>
                  <a:ext uri="{63B3BB69-23CF-44E3-9099-C40C66FF867C}">
                    <a14:compatExt spid="_x0000_s2207"/>
                  </a:ext>
                </a:extLst>
              </xdr:cNvPr>
              <xdr:cNvSpPr/>
            </xdr:nvSpPr>
            <xdr:spPr>
              <a:xfrm>
                <a:off x="4976532" y="12891809"/>
                <a:ext cx="7407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208" name="Option Button 160" hidden="1">
                <a:extLst>
                  <a:ext uri="{63B3BB69-23CF-44E3-9099-C40C66FF867C}">
                    <a14:compatExt spid="_x0000_s2208"/>
                  </a:ext>
                </a:extLst>
              </xdr:cNvPr>
              <xdr:cNvSpPr/>
            </xdr:nvSpPr>
            <xdr:spPr>
              <a:xfrm>
                <a:off x="5888691" y="12891809"/>
                <a:ext cx="7138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209" name="Option Button 161" hidden="1">
                <a:extLst>
                  <a:ext uri="{63B3BB69-23CF-44E3-9099-C40C66FF867C}">
                    <a14:compatExt spid="_x0000_s2209"/>
                  </a:ext>
                </a:extLst>
              </xdr:cNvPr>
              <xdr:cNvSpPr/>
            </xdr:nvSpPr>
            <xdr:spPr>
              <a:xfrm>
                <a:off x="6773956" y="12891809"/>
                <a:ext cx="53340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210" name="Option Button 162" hidden="1">
                <a:extLst>
                  <a:ext uri="{63B3BB69-23CF-44E3-9099-C40C66FF867C}">
                    <a14:compatExt spid="_x0000_s2210"/>
                  </a:ext>
                </a:extLst>
              </xdr:cNvPr>
              <xdr:cNvSpPr/>
            </xdr:nvSpPr>
            <xdr:spPr>
              <a:xfrm>
                <a:off x="7476565" y="12891809"/>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211" name="Option Button 163" hidden="1">
                <a:extLst>
                  <a:ext uri="{63B3BB69-23CF-44E3-9099-C40C66FF867C}">
                    <a14:compatExt spid="_x0000_s2211"/>
                  </a:ext>
                </a:extLst>
              </xdr:cNvPr>
              <xdr:cNvSpPr/>
            </xdr:nvSpPr>
            <xdr:spPr>
              <a:xfrm>
                <a:off x="8360149" y="12891809"/>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213" name="Option Button 165" hidden="1">
                <a:extLst>
                  <a:ext uri="{63B3BB69-23CF-44E3-9099-C40C66FF867C}">
                    <a14:compatExt spid="_x0000_s2213"/>
                  </a:ext>
                </a:extLst>
              </xdr:cNvPr>
              <xdr:cNvSpPr/>
            </xdr:nvSpPr>
            <xdr:spPr>
              <a:xfrm>
                <a:off x="9119907" y="12891809"/>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214" name="Option Button 166" hidden="1">
                <a:extLst>
                  <a:ext uri="{63B3BB69-23CF-44E3-9099-C40C66FF867C}">
                    <a14:compatExt spid="_x0000_s2214"/>
                  </a:ext>
                </a:extLst>
              </xdr:cNvPr>
              <xdr:cNvSpPr/>
            </xdr:nvSpPr>
            <xdr:spPr>
              <a:xfrm>
                <a:off x="9982200" y="12891809"/>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28575</xdr:rowOff>
        </xdr:from>
        <xdr:to>
          <xdr:col>12</xdr:col>
          <xdr:colOff>514350</xdr:colOff>
          <xdr:row>23</xdr:row>
          <xdr:rowOff>647700</xdr:rowOff>
        </xdr:to>
        <xdr:sp macro="" textlink="">
          <xdr:nvSpPr>
            <xdr:cNvPr id="2220" name="Group Box 172" hidden="1">
              <a:extLst>
                <a:ext uri="{63B3BB69-23CF-44E3-9099-C40C66FF867C}">
                  <a14:compatExt spid="_x0000_s222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23</xdr:row>
          <xdr:rowOff>98613</xdr:rowOff>
        </xdr:from>
        <xdr:to>
          <xdr:col>12</xdr:col>
          <xdr:colOff>326091</xdr:colOff>
          <xdr:row>23</xdr:row>
          <xdr:rowOff>584388</xdr:rowOff>
        </xdr:to>
        <xdr:grpSp>
          <xdr:nvGrpSpPr>
            <xdr:cNvPr id="9" name="グループ化 8"/>
            <xdr:cNvGrpSpPr/>
          </xdr:nvGrpSpPr>
          <xdr:grpSpPr>
            <a:xfrm>
              <a:off x="4972050" y="8137713"/>
              <a:ext cx="5955366" cy="485775"/>
              <a:chOff x="4976532" y="13568084"/>
              <a:chExt cx="5939113" cy="485775"/>
            </a:xfrm>
          </xdr:grpSpPr>
          <xdr:sp macro="" textlink="">
            <xdr:nvSpPr>
              <xdr:cNvPr id="2215" name="Option Button 167" hidden="1">
                <a:extLst>
                  <a:ext uri="{63B3BB69-23CF-44E3-9099-C40C66FF867C}">
                    <a14:compatExt spid="_x0000_s2215"/>
                  </a:ext>
                </a:extLst>
              </xdr:cNvPr>
              <xdr:cNvSpPr/>
            </xdr:nvSpPr>
            <xdr:spPr>
              <a:xfrm>
                <a:off x="4976532" y="13568084"/>
                <a:ext cx="7407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216" name="Option Button 168" hidden="1">
                <a:extLst>
                  <a:ext uri="{63B3BB69-23CF-44E3-9099-C40C66FF867C}">
                    <a14:compatExt spid="_x0000_s2216"/>
                  </a:ext>
                </a:extLst>
              </xdr:cNvPr>
              <xdr:cNvSpPr/>
            </xdr:nvSpPr>
            <xdr:spPr>
              <a:xfrm>
                <a:off x="5888691" y="13568084"/>
                <a:ext cx="7138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217" name="Option Button 169" hidden="1">
                <a:extLst>
                  <a:ext uri="{63B3BB69-23CF-44E3-9099-C40C66FF867C}">
                    <a14:compatExt spid="_x0000_s2217"/>
                  </a:ext>
                </a:extLst>
              </xdr:cNvPr>
              <xdr:cNvSpPr/>
            </xdr:nvSpPr>
            <xdr:spPr>
              <a:xfrm>
                <a:off x="6773956" y="13568084"/>
                <a:ext cx="53340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218" name="Option Button 170" hidden="1">
                <a:extLst>
                  <a:ext uri="{63B3BB69-23CF-44E3-9099-C40C66FF867C}">
                    <a14:compatExt spid="_x0000_s2218"/>
                  </a:ext>
                </a:extLst>
              </xdr:cNvPr>
              <xdr:cNvSpPr/>
            </xdr:nvSpPr>
            <xdr:spPr>
              <a:xfrm>
                <a:off x="7476565" y="13568084"/>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219" name="Option Button 171" hidden="1">
                <a:extLst>
                  <a:ext uri="{63B3BB69-23CF-44E3-9099-C40C66FF867C}">
                    <a14:compatExt spid="_x0000_s2219"/>
                  </a:ext>
                </a:extLst>
              </xdr:cNvPr>
              <xdr:cNvSpPr/>
            </xdr:nvSpPr>
            <xdr:spPr>
              <a:xfrm>
                <a:off x="8360149" y="13568084"/>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221" name="Option Button 173" hidden="1">
                <a:extLst>
                  <a:ext uri="{63B3BB69-23CF-44E3-9099-C40C66FF867C}">
                    <a14:compatExt spid="_x0000_s2221"/>
                  </a:ext>
                </a:extLst>
              </xdr:cNvPr>
              <xdr:cNvSpPr/>
            </xdr:nvSpPr>
            <xdr:spPr>
              <a:xfrm>
                <a:off x="9119907" y="13568084"/>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222" name="Option Button 174" hidden="1">
                <a:extLst>
                  <a:ext uri="{63B3BB69-23CF-44E3-9099-C40C66FF867C}">
                    <a14:compatExt spid="_x0000_s2222"/>
                  </a:ext>
                </a:extLst>
              </xdr:cNvPr>
              <xdr:cNvSpPr/>
            </xdr:nvSpPr>
            <xdr:spPr>
              <a:xfrm>
                <a:off x="9982200" y="13568084"/>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19050</xdr:rowOff>
        </xdr:from>
        <xdr:to>
          <xdr:col>12</xdr:col>
          <xdr:colOff>504825</xdr:colOff>
          <xdr:row>24</xdr:row>
          <xdr:rowOff>628650</xdr:rowOff>
        </xdr:to>
        <xdr:sp macro="" textlink="">
          <xdr:nvSpPr>
            <xdr:cNvPr id="2228" name="Group Box 180" hidden="1">
              <a:extLst>
                <a:ext uri="{63B3BB69-23CF-44E3-9099-C40C66FF867C}">
                  <a14:compatExt spid="_x0000_s222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24</xdr:row>
          <xdr:rowOff>91890</xdr:rowOff>
        </xdr:from>
        <xdr:to>
          <xdr:col>12</xdr:col>
          <xdr:colOff>326091</xdr:colOff>
          <xdr:row>24</xdr:row>
          <xdr:rowOff>568140</xdr:rowOff>
        </xdr:to>
        <xdr:grpSp>
          <xdr:nvGrpSpPr>
            <xdr:cNvPr id="10" name="グループ化 9"/>
            <xdr:cNvGrpSpPr/>
          </xdr:nvGrpSpPr>
          <xdr:grpSpPr>
            <a:xfrm>
              <a:off x="4972050" y="8797740"/>
              <a:ext cx="5955366" cy="476250"/>
              <a:chOff x="4976532" y="14233714"/>
              <a:chExt cx="5939113" cy="476250"/>
            </a:xfrm>
          </xdr:grpSpPr>
          <xdr:sp macro="" textlink="">
            <xdr:nvSpPr>
              <xdr:cNvPr id="2223" name="Option Button 175" hidden="1">
                <a:extLst>
                  <a:ext uri="{63B3BB69-23CF-44E3-9099-C40C66FF867C}">
                    <a14:compatExt spid="_x0000_s2223"/>
                  </a:ext>
                </a:extLst>
              </xdr:cNvPr>
              <xdr:cNvSpPr/>
            </xdr:nvSpPr>
            <xdr:spPr>
              <a:xfrm>
                <a:off x="4976532" y="14233714"/>
                <a:ext cx="7407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224" name="Option Button 176" hidden="1">
                <a:extLst>
                  <a:ext uri="{63B3BB69-23CF-44E3-9099-C40C66FF867C}">
                    <a14:compatExt spid="_x0000_s2224"/>
                  </a:ext>
                </a:extLst>
              </xdr:cNvPr>
              <xdr:cNvSpPr/>
            </xdr:nvSpPr>
            <xdr:spPr>
              <a:xfrm>
                <a:off x="5888691" y="14233714"/>
                <a:ext cx="7138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225" name="Option Button 177" hidden="1">
                <a:extLst>
                  <a:ext uri="{63B3BB69-23CF-44E3-9099-C40C66FF867C}">
                    <a14:compatExt spid="_x0000_s2225"/>
                  </a:ext>
                </a:extLst>
              </xdr:cNvPr>
              <xdr:cNvSpPr/>
            </xdr:nvSpPr>
            <xdr:spPr>
              <a:xfrm>
                <a:off x="6773956" y="14233714"/>
                <a:ext cx="53340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226" name="Option Button 178" hidden="1">
                <a:extLst>
                  <a:ext uri="{63B3BB69-23CF-44E3-9099-C40C66FF867C}">
                    <a14:compatExt spid="_x0000_s2226"/>
                  </a:ext>
                </a:extLst>
              </xdr:cNvPr>
              <xdr:cNvSpPr/>
            </xdr:nvSpPr>
            <xdr:spPr>
              <a:xfrm>
                <a:off x="7476565" y="14233714"/>
                <a:ext cx="71437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227" name="Option Button 179" hidden="1">
                <a:extLst>
                  <a:ext uri="{63B3BB69-23CF-44E3-9099-C40C66FF867C}">
                    <a14:compatExt spid="_x0000_s2227"/>
                  </a:ext>
                </a:extLst>
              </xdr:cNvPr>
              <xdr:cNvSpPr/>
            </xdr:nvSpPr>
            <xdr:spPr>
              <a:xfrm>
                <a:off x="8360149" y="14233714"/>
                <a:ext cx="59055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229" name="Option Button 181" hidden="1">
                <a:extLst>
                  <a:ext uri="{63B3BB69-23CF-44E3-9099-C40C66FF867C}">
                    <a14:compatExt spid="_x0000_s2229"/>
                  </a:ext>
                </a:extLst>
              </xdr:cNvPr>
              <xdr:cNvSpPr/>
            </xdr:nvSpPr>
            <xdr:spPr>
              <a:xfrm>
                <a:off x="9119907" y="14233714"/>
                <a:ext cx="69532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230" name="Option Button 182" hidden="1">
                <a:extLst>
                  <a:ext uri="{63B3BB69-23CF-44E3-9099-C40C66FF867C}">
                    <a14:compatExt spid="_x0000_s2230"/>
                  </a:ext>
                </a:extLst>
              </xdr:cNvPr>
              <xdr:cNvSpPr/>
            </xdr:nvSpPr>
            <xdr:spPr>
              <a:xfrm>
                <a:off x="9982200" y="14233714"/>
                <a:ext cx="93344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28575</xdr:rowOff>
        </xdr:from>
        <xdr:to>
          <xdr:col>12</xdr:col>
          <xdr:colOff>514350</xdr:colOff>
          <xdr:row>25</xdr:row>
          <xdr:rowOff>638175</xdr:rowOff>
        </xdr:to>
        <xdr:sp macro="" textlink="">
          <xdr:nvSpPr>
            <xdr:cNvPr id="2236" name="Group Box 188" hidden="1">
              <a:extLst>
                <a:ext uri="{63B3BB69-23CF-44E3-9099-C40C66FF867C}">
                  <a14:compatExt spid="_x0000_s223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25</xdr:row>
          <xdr:rowOff>104218</xdr:rowOff>
        </xdr:from>
        <xdr:to>
          <xdr:col>12</xdr:col>
          <xdr:colOff>326091</xdr:colOff>
          <xdr:row>25</xdr:row>
          <xdr:rowOff>589993</xdr:rowOff>
        </xdr:to>
        <xdr:grpSp>
          <xdr:nvGrpSpPr>
            <xdr:cNvPr id="11" name="グループ化 10"/>
            <xdr:cNvGrpSpPr/>
          </xdr:nvGrpSpPr>
          <xdr:grpSpPr>
            <a:xfrm>
              <a:off x="4972050" y="9476818"/>
              <a:ext cx="5955366" cy="485775"/>
              <a:chOff x="4976532" y="14918394"/>
              <a:chExt cx="5939113" cy="485775"/>
            </a:xfrm>
          </xdr:grpSpPr>
          <xdr:sp macro="" textlink="">
            <xdr:nvSpPr>
              <xdr:cNvPr id="2231" name="Option Button 183" hidden="1">
                <a:extLst>
                  <a:ext uri="{63B3BB69-23CF-44E3-9099-C40C66FF867C}">
                    <a14:compatExt spid="_x0000_s2231"/>
                  </a:ext>
                </a:extLst>
              </xdr:cNvPr>
              <xdr:cNvSpPr/>
            </xdr:nvSpPr>
            <xdr:spPr>
              <a:xfrm>
                <a:off x="4976532" y="14918394"/>
                <a:ext cx="7407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232" name="Option Button 184" hidden="1">
                <a:extLst>
                  <a:ext uri="{63B3BB69-23CF-44E3-9099-C40C66FF867C}">
                    <a14:compatExt spid="_x0000_s2232"/>
                  </a:ext>
                </a:extLst>
              </xdr:cNvPr>
              <xdr:cNvSpPr/>
            </xdr:nvSpPr>
            <xdr:spPr>
              <a:xfrm>
                <a:off x="5888691" y="14918394"/>
                <a:ext cx="7138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233" name="Option Button 185" hidden="1">
                <a:extLst>
                  <a:ext uri="{63B3BB69-23CF-44E3-9099-C40C66FF867C}">
                    <a14:compatExt spid="_x0000_s2233"/>
                  </a:ext>
                </a:extLst>
              </xdr:cNvPr>
              <xdr:cNvSpPr/>
            </xdr:nvSpPr>
            <xdr:spPr>
              <a:xfrm>
                <a:off x="6773956" y="14918394"/>
                <a:ext cx="53340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234" name="Option Button 186" hidden="1">
                <a:extLst>
                  <a:ext uri="{63B3BB69-23CF-44E3-9099-C40C66FF867C}">
                    <a14:compatExt spid="_x0000_s2234"/>
                  </a:ext>
                </a:extLst>
              </xdr:cNvPr>
              <xdr:cNvSpPr/>
            </xdr:nvSpPr>
            <xdr:spPr>
              <a:xfrm>
                <a:off x="7476565" y="14918394"/>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235" name="Option Button 187" hidden="1">
                <a:extLst>
                  <a:ext uri="{63B3BB69-23CF-44E3-9099-C40C66FF867C}">
                    <a14:compatExt spid="_x0000_s2235"/>
                  </a:ext>
                </a:extLst>
              </xdr:cNvPr>
              <xdr:cNvSpPr/>
            </xdr:nvSpPr>
            <xdr:spPr>
              <a:xfrm>
                <a:off x="8360149" y="14918394"/>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237" name="Option Button 189" hidden="1">
                <a:extLst>
                  <a:ext uri="{63B3BB69-23CF-44E3-9099-C40C66FF867C}">
                    <a14:compatExt spid="_x0000_s2237"/>
                  </a:ext>
                </a:extLst>
              </xdr:cNvPr>
              <xdr:cNvSpPr/>
            </xdr:nvSpPr>
            <xdr:spPr>
              <a:xfrm>
                <a:off x="9119907" y="14918394"/>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238" name="Option Button 190" hidden="1">
                <a:extLst>
                  <a:ext uri="{63B3BB69-23CF-44E3-9099-C40C66FF867C}">
                    <a14:compatExt spid="_x0000_s2238"/>
                  </a:ext>
                </a:extLst>
              </xdr:cNvPr>
              <xdr:cNvSpPr/>
            </xdr:nvSpPr>
            <xdr:spPr>
              <a:xfrm>
                <a:off x="9982200" y="14918394"/>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28575</xdr:rowOff>
        </xdr:from>
        <xdr:to>
          <xdr:col>12</xdr:col>
          <xdr:colOff>514350</xdr:colOff>
          <xdr:row>26</xdr:row>
          <xdr:rowOff>638175</xdr:rowOff>
        </xdr:to>
        <xdr:sp macro="" textlink="">
          <xdr:nvSpPr>
            <xdr:cNvPr id="2244" name="Group Box 196" hidden="1">
              <a:extLst>
                <a:ext uri="{63B3BB69-23CF-44E3-9099-C40C66FF867C}">
                  <a14:compatExt spid="_x0000_s224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26</xdr:row>
          <xdr:rowOff>82366</xdr:rowOff>
        </xdr:from>
        <xdr:to>
          <xdr:col>12</xdr:col>
          <xdr:colOff>326091</xdr:colOff>
          <xdr:row>26</xdr:row>
          <xdr:rowOff>558616</xdr:rowOff>
        </xdr:to>
        <xdr:grpSp>
          <xdr:nvGrpSpPr>
            <xdr:cNvPr id="12" name="グループ化 11"/>
            <xdr:cNvGrpSpPr/>
          </xdr:nvGrpSpPr>
          <xdr:grpSpPr>
            <a:xfrm>
              <a:off x="4972050" y="10121716"/>
              <a:ext cx="5955366" cy="476250"/>
              <a:chOff x="4976532" y="15568895"/>
              <a:chExt cx="5939113" cy="476250"/>
            </a:xfrm>
          </xdr:grpSpPr>
          <xdr:sp macro="" textlink="">
            <xdr:nvSpPr>
              <xdr:cNvPr id="2239" name="Option Button 191" hidden="1">
                <a:extLst>
                  <a:ext uri="{63B3BB69-23CF-44E3-9099-C40C66FF867C}">
                    <a14:compatExt spid="_x0000_s2239"/>
                  </a:ext>
                </a:extLst>
              </xdr:cNvPr>
              <xdr:cNvSpPr/>
            </xdr:nvSpPr>
            <xdr:spPr>
              <a:xfrm>
                <a:off x="4976532" y="15568895"/>
                <a:ext cx="7407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240" name="Option Button 192" hidden="1">
                <a:extLst>
                  <a:ext uri="{63B3BB69-23CF-44E3-9099-C40C66FF867C}">
                    <a14:compatExt spid="_x0000_s2240"/>
                  </a:ext>
                </a:extLst>
              </xdr:cNvPr>
              <xdr:cNvSpPr/>
            </xdr:nvSpPr>
            <xdr:spPr>
              <a:xfrm>
                <a:off x="5888691" y="15568895"/>
                <a:ext cx="7138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241" name="Option Button 193" hidden="1">
                <a:extLst>
                  <a:ext uri="{63B3BB69-23CF-44E3-9099-C40C66FF867C}">
                    <a14:compatExt spid="_x0000_s2241"/>
                  </a:ext>
                </a:extLst>
              </xdr:cNvPr>
              <xdr:cNvSpPr/>
            </xdr:nvSpPr>
            <xdr:spPr>
              <a:xfrm>
                <a:off x="6773956" y="15568895"/>
                <a:ext cx="53340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242" name="Option Button 194" hidden="1">
                <a:extLst>
                  <a:ext uri="{63B3BB69-23CF-44E3-9099-C40C66FF867C}">
                    <a14:compatExt spid="_x0000_s2242"/>
                  </a:ext>
                </a:extLst>
              </xdr:cNvPr>
              <xdr:cNvSpPr/>
            </xdr:nvSpPr>
            <xdr:spPr>
              <a:xfrm>
                <a:off x="7476565" y="15568895"/>
                <a:ext cx="71437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243" name="Option Button 195" hidden="1">
                <a:extLst>
                  <a:ext uri="{63B3BB69-23CF-44E3-9099-C40C66FF867C}">
                    <a14:compatExt spid="_x0000_s2243"/>
                  </a:ext>
                </a:extLst>
              </xdr:cNvPr>
              <xdr:cNvSpPr/>
            </xdr:nvSpPr>
            <xdr:spPr>
              <a:xfrm>
                <a:off x="8360149" y="15568895"/>
                <a:ext cx="59055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245" name="Option Button 197" hidden="1">
                <a:extLst>
                  <a:ext uri="{63B3BB69-23CF-44E3-9099-C40C66FF867C}">
                    <a14:compatExt spid="_x0000_s2245"/>
                  </a:ext>
                </a:extLst>
              </xdr:cNvPr>
              <xdr:cNvSpPr/>
            </xdr:nvSpPr>
            <xdr:spPr>
              <a:xfrm>
                <a:off x="9119907" y="15568895"/>
                <a:ext cx="69532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246" name="Option Button 198" hidden="1">
                <a:extLst>
                  <a:ext uri="{63B3BB69-23CF-44E3-9099-C40C66FF867C}">
                    <a14:compatExt spid="_x0000_s2246"/>
                  </a:ext>
                </a:extLst>
              </xdr:cNvPr>
              <xdr:cNvSpPr/>
            </xdr:nvSpPr>
            <xdr:spPr>
              <a:xfrm>
                <a:off x="9982200" y="15568895"/>
                <a:ext cx="93344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28575</xdr:rowOff>
        </xdr:from>
        <xdr:to>
          <xdr:col>12</xdr:col>
          <xdr:colOff>514350</xdr:colOff>
          <xdr:row>27</xdr:row>
          <xdr:rowOff>638175</xdr:rowOff>
        </xdr:to>
        <xdr:sp macro="" textlink="">
          <xdr:nvSpPr>
            <xdr:cNvPr id="2252" name="Group Box 204" hidden="1">
              <a:extLst>
                <a:ext uri="{63B3BB69-23CF-44E3-9099-C40C66FF867C}">
                  <a14:compatExt spid="_x0000_s225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27</xdr:row>
          <xdr:rowOff>100293</xdr:rowOff>
        </xdr:from>
        <xdr:to>
          <xdr:col>12</xdr:col>
          <xdr:colOff>326091</xdr:colOff>
          <xdr:row>27</xdr:row>
          <xdr:rowOff>586068</xdr:rowOff>
        </xdr:to>
        <xdr:grpSp>
          <xdr:nvGrpSpPr>
            <xdr:cNvPr id="13" name="グループ化 12"/>
            <xdr:cNvGrpSpPr/>
          </xdr:nvGrpSpPr>
          <xdr:grpSpPr>
            <a:xfrm>
              <a:off x="4972050" y="10806393"/>
              <a:ext cx="5955366" cy="485775"/>
              <a:chOff x="4976532" y="16259175"/>
              <a:chExt cx="5939113" cy="485775"/>
            </a:xfrm>
          </xdr:grpSpPr>
          <xdr:sp macro="" textlink="">
            <xdr:nvSpPr>
              <xdr:cNvPr id="2247" name="Option Button 199" hidden="1">
                <a:extLst>
                  <a:ext uri="{63B3BB69-23CF-44E3-9099-C40C66FF867C}">
                    <a14:compatExt spid="_x0000_s2247"/>
                  </a:ext>
                </a:extLst>
              </xdr:cNvPr>
              <xdr:cNvSpPr/>
            </xdr:nvSpPr>
            <xdr:spPr>
              <a:xfrm>
                <a:off x="4976532" y="16259175"/>
                <a:ext cx="7407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248" name="Option Button 200" hidden="1">
                <a:extLst>
                  <a:ext uri="{63B3BB69-23CF-44E3-9099-C40C66FF867C}">
                    <a14:compatExt spid="_x0000_s2248"/>
                  </a:ext>
                </a:extLst>
              </xdr:cNvPr>
              <xdr:cNvSpPr/>
            </xdr:nvSpPr>
            <xdr:spPr>
              <a:xfrm>
                <a:off x="5888691" y="16259175"/>
                <a:ext cx="7138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249" name="Option Button 201" hidden="1">
                <a:extLst>
                  <a:ext uri="{63B3BB69-23CF-44E3-9099-C40C66FF867C}">
                    <a14:compatExt spid="_x0000_s2249"/>
                  </a:ext>
                </a:extLst>
              </xdr:cNvPr>
              <xdr:cNvSpPr/>
            </xdr:nvSpPr>
            <xdr:spPr>
              <a:xfrm>
                <a:off x="6773956" y="16259175"/>
                <a:ext cx="53340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250" name="Option Button 202" hidden="1">
                <a:extLst>
                  <a:ext uri="{63B3BB69-23CF-44E3-9099-C40C66FF867C}">
                    <a14:compatExt spid="_x0000_s2250"/>
                  </a:ext>
                </a:extLst>
              </xdr:cNvPr>
              <xdr:cNvSpPr/>
            </xdr:nvSpPr>
            <xdr:spPr>
              <a:xfrm>
                <a:off x="7476565" y="16259175"/>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251" name="Option Button 203" hidden="1">
                <a:extLst>
                  <a:ext uri="{63B3BB69-23CF-44E3-9099-C40C66FF867C}">
                    <a14:compatExt spid="_x0000_s2251"/>
                  </a:ext>
                </a:extLst>
              </xdr:cNvPr>
              <xdr:cNvSpPr/>
            </xdr:nvSpPr>
            <xdr:spPr>
              <a:xfrm>
                <a:off x="8360149" y="16259175"/>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253" name="Option Button 205" hidden="1">
                <a:extLst>
                  <a:ext uri="{63B3BB69-23CF-44E3-9099-C40C66FF867C}">
                    <a14:compatExt spid="_x0000_s2253"/>
                  </a:ext>
                </a:extLst>
              </xdr:cNvPr>
              <xdr:cNvSpPr/>
            </xdr:nvSpPr>
            <xdr:spPr>
              <a:xfrm>
                <a:off x="9119907" y="16259175"/>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254" name="Option Button 206" hidden="1">
                <a:extLst>
                  <a:ext uri="{63B3BB69-23CF-44E3-9099-C40C66FF867C}">
                    <a14:compatExt spid="_x0000_s2254"/>
                  </a:ext>
                </a:extLst>
              </xdr:cNvPr>
              <xdr:cNvSpPr/>
            </xdr:nvSpPr>
            <xdr:spPr>
              <a:xfrm>
                <a:off x="9982200" y="16259175"/>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19050</xdr:rowOff>
        </xdr:from>
        <xdr:to>
          <xdr:col>12</xdr:col>
          <xdr:colOff>514350</xdr:colOff>
          <xdr:row>28</xdr:row>
          <xdr:rowOff>638175</xdr:rowOff>
        </xdr:to>
        <xdr:sp macro="" textlink="">
          <xdr:nvSpPr>
            <xdr:cNvPr id="2260" name="Group Box 212" hidden="1">
              <a:extLst>
                <a:ext uri="{63B3BB69-23CF-44E3-9099-C40C66FF867C}">
                  <a14:compatExt spid="_x0000_s226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28</xdr:row>
          <xdr:rowOff>95814</xdr:rowOff>
        </xdr:from>
        <xdr:to>
          <xdr:col>12</xdr:col>
          <xdr:colOff>326091</xdr:colOff>
          <xdr:row>28</xdr:row>
          <xdr:rowOff>572064</xdr:rowOff>
        </xdr:to>
        <xdr:grpSp>
          <xdr:nvGrpSpPr>
            <xdr:cNvPr id="14" name="グループ化 13"/>
            <xdr:cNvGrpSpPr/>
          </xdr:nvGrpSpPr>
          <xdr:grpSpPr>
            <a:xfrm>
              <a:off x="4972050" y="11468664"/>
              <a:ext cx="5955366" cy="476250"/>
              <a:chOff x="4976532" y="16927049"/>
              <a:chExt cx="5939113" cy="476250"/>
            </a:xfrm>
          </xdr:grpSpPr>
          <xdr:sp macro="" textlink="">
            <xdr:nvSpPr>
              <xdr:cNvPr id="2255" name="Option Button 207" hidden="1">
                <a:extLst>
                  <a:ext uri="{63B3BB69-23CF-44E3-9099-C40C66FF867C}">
                    <a14:compatExt spid="_x0000_s2255"/>
                  </a:ext>
                </a:extLst>
              </xdr:cNvPr>
              <xdr:cNvSpPr/>
            </xdr:nvSpPr>
            <xdr:spPr>
              <a:xfrm>
                <a:off x="4976532" y="16927049"/>
                <a:ext cx="7407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256" name="Option Button 208" hidden="1">
                <a:extLst>
                  <a:ext uri="{63B3BB69-23CF-44E3-9099-C40C66FF867C}">
                    <a14:compatExt spid="_x0000_s2256"/>
                  </a:ext>
                </a:extLst>
              </xdr:cNvPr>
              <xdr:cNvSpPr/>
            </xdr:nvSpPr>
            <xdr:spPr>
              <a:xfrm>
                <a:off x="5888691" y="16927049"/>
                <a:ext cx="7138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257" name="Option Button 209" hidden="1">
                <a:extLst>
                  <a:ext uri="{63B3BB69-23CF-44E3-9099-C40C66FF867C}">
                    <a14:compatExt spid="_x0000_s2257"/>
                  </a:ext>
                </a:extLst>
              </xdr:cNvPr>
              <xdr:cNvSpPr/>
            </xdr:nvSpPr>
            <xdr:spPr>
              <a:xfrm>
                <a:off x="6773956" y="16927049"/>
                <a:ext cx="53340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258" name="Option Button 210" hidden="1">
                <a:extLst>
                  <a:ext uri="{63B3BB69-23CF-44E3-9099-C40C66FF867C}">
                    <a14:compatExt spid="_x0000_s2258"/>
                  </a:ext>
                </a:extLst>
              </xdr:cNvPr>
              <xdr:cNvSpPr/>
            </xdr:nvSpPr>
            <xdr:spPr>
              <a:xfrm>
                <a:off x="7476565" y="16927049"/>
                <a:ext cx="71437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259" name="Option Button 211" hidden="1">
                <a:extLst>
                  <a:ext uri="{63B3BB69-23CF-44E3-9099-C40C66FF867C}">
                    <a14:compatExt spid="_x0000_s2259"/>
                  </a:ext>
                </a:extLst>
              </xdr:cNvPr>
              <xdr:cNvSpPr/>
            </xdr:nvSpPr>
            <xdr:spPr>
              <a:xfrm>
                <a:off x="8360149" y="16927049"/>
                <a:ext cx="59055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261" name="Option Button 213" hidden="1">
                <a:extLst>
                  <a:ext uri="{63B3BB69-23CF-44E3-9099-C40C66FF867C}">
                    <a14:compatExt spid="_x0000_s2261"/>
                  </a:ext>
                </a:extLst>
              </xdr:cNvPr>
              <xdr:cNvSpPr/>
            </xdr:nvSpPr>
            <xdr:spPr>
              <a:xfrm>
                <a:off x="9119907" y="16927049"/>
                <a:ext cx="69532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262" name="Option Button 214" hidden="1">
                <a:extLst>
                  <a:ext uri="{63B3BB69-23CF-44E3-9099-C40C66FF867C}">
                    <a14:compatExt spid="_x0000_s2262"/>
                  </a:ext>
                </a:extLst>
              </xdr:cNvPr>
              <xdr:cNvSpPr/>
            </xdr:nvSpPr>
            <xdr:spPr>
              <a:xfrm>
                <a:off x="9982200" y="16927049"/>
                <a:ext cx="93344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28575</xdr:rowOff>
        </xdr:from>
        <xdr:to>
          <xdr:col>12</xdr:col>
          <xdr:colOff>523875</xdr:colOff>
          <xdr:row>29</xdr:row>
          <xdr:rowOff>638175</xdr:rowOff>
        </xdr:to>
        <xdr:sp macro="" textlink="">
          <xdr:nvSpPr>
            <xdr:cNvPr id="2268" name="Group Box 220" hidden="1">
              <a:extLst>
                <a:ext uri="{63B3BB69-23CF-44E3-9099-C40C66FF867C}">
                  <a14:compatExt spid="_x0000_s226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29</xdr:row>
          <xdr:rowOff>89087</xdr:rowOff>
        </xdr:from>
        <xdr:to>
          <xdr:col>12</xdr:col>
          <xdr:colOff>326091</xdr:colOff>
          <xdr:row>29</xdr:row>
          <xdr:rowOff>565337</xdr:rowOff>
        </xdr:to>
        <xdr:grpSp>
          <xdr:nvGrpSpPr>
            <xdr:cNvPr id="15" name="グループ化 14"/>
            <xdr:cNvGrpSpPr/>
          </xdr:nvGrpSpPr>
          <xdr:grpSpPr>
            <a:xfrm>
              <a:off x="4972050" y="12128687"/>
              <a:ext cx="5955366" cy="476250"/>
              <a:chOff x="4976532" y="17592675"/>
              <a:chExt cx="5939113" cy="476250"/>
            </a:xfrm>
          </xdr:grpSpPr>
          <xdr:sp macro="" textlink="">
            <xdr:nvSpPr>
              <xdr:cNvPr id="2263" name="Option Button 215" hidden="1">
                <a:extLst>
                  <a:ext uri="{63B3BB69-23CF-44E3-9099-C40C66FF867C}">
                    <a14:compatExt spid="_x0000_s2263"/>
                  </a:ext>
                </a:extLst>
              </xdr:cNvPr>
              <xdr:cNvSpPr/>
            </xdr:nvSpPr>
            <xdr:spPr>
              <a:xfrm>
                <a:off x="4976532" y="17592675"/>
                <a:ext cx="7407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264" name="Option Button 216" hidden="1">
                <a:extLst>
                  <a:ext uri="{63B3BB69-23CF-44E3-9099-C40C66FF867C}">
                    <a14:compatExt spid="_x0000_s2264"/>
                  </a:ext>
                </a:extLst>
              </xdr:cNvPr>
              <xdr:cNvSpPr/>
            </xdr:nvSpPr>
            <xdr:spPr>
              <a:xfrm>
                <a:off x="5888691" y="17592675"/>
                <a:ext cx="7138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265" name="Option Button 217" hidden="1">
                <a:extLst>
                  <a:ext uri="{63B3BB69-23CF-44E3-9099-C40C66FF867C}">
                    <a14:compatExt spid="_x0000_s2265"/>
                  </a:ext>
                </a:extLst>
              </xdr:cNvPr>
              <xdr:cNvSpPr/>
            </xdr:nvSpPr>
            <xdr:spPr>
              <a:xfrm>
                <a:off x="6773956" y="17592675"/>
                <a:ext cx="53340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266" name="Option Button 218" hidden="1">
                <a:extLst>
                  <a:ext uri="{63B3BB69-23CF-44E3-9099-C40C66FF867C}">
                    <a14:compatExt spid="_x0000_s2266"/>
                  </a:ext>
                </a:extLst>
              </xdr:cNvPr>
              <xdr:cNvSpPr/>
            </xdr:nvSpPr>
            <xdr:spPr>
              <a:xfrm>
                <a:off x="7476565" y="17592675"/>
                <a:ext cx="71437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267" name="Option Button 219" hidden="1">
                <a:extLst>
                  <a:ext uri="{63B3BB69-23CF-44E3-9099-C40C66FF867C}">
                    <a14:compatExt spid="_x0000_s2267"/>
                  </a:ext>
                </a:extLst>
              </xdr:cNvPr>
              <xdr:cNvSpPr/>
            </xdr:nvSpPr>
            <xdr:spPr>
              <a:xfrm>
                <a:off x="8360149" y="17592675"/>
                <a:ext cx="59055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269" name="Option Button 221" hidden="1">
                <a:extLst>
                  <a:ext uri="{63B3BB69-23CF-44E3-9099-C40C66FF867C}">
                    <a14:compatExt spid="_x0000_s2269"/>
                  </a:ext>
                </a:extLst>
              </xdr:cNvPr>
              <xdr:cNvSpPr/>
            </xdr:nvSpPr>
            <xdr:spPr>
              <a:xfrm>
                <a:off x="9119907" y="17592675"/>
                <a:ext cx="69532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270" name="Option Button 222" hidden="1">
                <a:extLst>
                  <a:ext uri="{63B3BB69-23CF-44E3-9099-C40C66FF867C}">
                    <a14:compatExt spid="_x0000_s2270"/>
                  </a:ext>
                </a:extLst>
              </xdr:cNvPr>
              <xdr:cNvSpPr/>
            </xdr:nvSpPr>
            <xdr:spPr>
              <a:xfrm>
                <a:off x="9982200" y="17592675"/>
                <a:ext cx="93344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28575</xdr:rowOff>
        </xdr:from>
        <xdr:to>
          <xdr:col>12</xdr:col>
          <xdr:colOff>495300</xdr:colOff>
          <xdr:row>30</xdr:row>
          <xdr:rowOff>647700</xdr:rowOff>
        </xdr:to>
        <xdr:sp macro="" textlink="">
          <xdr:nvSpPr>
            <xdr:cNvPr id="2276" name="Group Box 228" hidden="1">
              <a:extLst>
                <a:ext uri="{63B3BB69-23CF-44E3-9099-C40C66FF867C}">
                  <a14:compatExt spid="_x0000_s227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30</xdr:row>
          <xdr:rowOff>108137</xdr:rowOff>
        </xdr:from>
        <xdr:to>
          <xdr:col>12</xdr:col>
          <xdr:colOff>326091</xdr:colOff>
          <xdr:row>30</xdr:row>
          <xdr:rowOff>593912</xdr:rowOff>
        </xdr:to>
        <xdr:grpSp>
          <xdr:nvGrpSpPr>
            <xdr:cNvPr id="16" name="グループ化 15"/>
            <xdr:cNvGrpSpPr/>
          </xdr:nvGrpSpPr>
          <xdr:grpSpPr>
            <a:xfrm>
              <a:off x="4972050" y="12814487"/>
              <a:ext cx="5955366" cy="485775"/>
              <a:chOff x="4976532" y="18284078"/>
              <a:chExt cx="5939113" cy="485775"/>
            </a:xfrm>
          </xdr:grpSpPr>
          <xdr:sp macro="" textlink="">
            <xdr:nvSpPr>
              <xdr:cNvPr id="2271" name="Option Button 223" hidden="1">
                <a:extLst>
                  <a:ext uri="{63B3BB69-23CF-44E3-9099-C40C66FF867C}">
                    <a14:compatExt spid="_x0000_s2271"/>
                  </a:ext>
                </a:extLst>
              </xdr:cNvPr>
              <xdr:cNvSpPr/>
            </xdr:nvSpPr>
            <xdr:spPr>
              <a:xfrm>
                <a:off x="4976532" y="18284078"/>
                <a:ext cx="7407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272" name="Option Button 224" hidden="1">
                <a:extLst>
                  <a:ext uri="{63B3BB69-23CF-44E3-9099-C40C66FF867C}">
                    <a14:compatExt spid="_x0000_s2272"/>
                  </a:ext>
                </a:extLst>
              </xdr:cNvPr>
              <xdr:cNvSpPr/>
            </xdr:nvSpPr>
            <xdr:spPr>
              <a:xfrm>
                <a:off x="5888691" y="18284078"/>
                <a:ext cx="7138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273" name="Option Button 225" hidden="1">
                <a:extLst>
                  <a:ext uri="{63B3BB69-23CF-44E3-9099-C40C66FF867C}">
                    <a14:compatExt spid="_x0000_s2273"/>
                  </a:ext>
                </a:extLst>
              </xdr:cNvPr>
              <xdr:cNvSpPr/>
            </xdr:nvSpPr>
            <xdr:spPr>
              <a:xfrm>
                <a:off x="6773956" y="18284078"/>
                <a:ext cx="53340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274" name="Option Button 226" hidden="1">
                <a:extLst>
                  <a:ext uri="{63B3BB69-23CF-44E3-9099-C40C66FF867C}">
                    <a14:compatExt spid="_x0000_s2274"/>
                  </a:ext>
                </a:extLst>
              </xdr:cNvPr>
              <xdr:cNvSpPr/>
            </xdr:nvSpPr>
            <xdr:spPr>
              <a:xfrm>
                <a:off x="7476565" y="18284078"/>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275" name="Option Button 227" hidden="1">
                <a:extLst>
                  <a:ext uri="{63B3BB69-23CF-44E3-9099-C40C66FF867C}">
                    <a14:compatExt spid="_x0000_s2275"/>
                  </a:ext>
                </a:extLst>
              </xdr:cNvPr>
              <xdr:cNvSpPr/>
            </xdr:nvSpPr>
            <xdr:spPr>
              <a:xfrm>
                <a:off x="8360149" y="18284078"/>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277" name="Option Button 229" hidden="1">
                <a:extLst>
                  <a:ext uri="{63B3BB69-23CF-44E3-9099-C40C66FF867C}">
                    <a14:compatExt spid="_x0000_s2277"/>
                  </a:ext>
                </a:extLst>
              </xdr:cNvPr>
              <xdr:cNvSpPr/>
            </xdr:nvSpPr>
            <xdr:spPr>
              <a:xfrm>
                <a:off x="9119907" y="18284078"/>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278" name="Option Button 230" hidden="1">
                <a:extLst>
                  <a:ext uri="{63B3BB69-23CF-44E3-9099-C40C66FF867C}">
                    <a14:compatExt spid="_x0000_s2278"/>
                  </a:ext>
                </a:extLst>
              </xdr:cNvPr>
              <xdr:cNvSpPr/>
            </xdr:nvSpPr>
            <xdr:spPr>
              <a:xfrm>
                <a:off x="9982200" y="18284078"/>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28575</xdr:rowOff>
        </xdr:from>
        <xdr:to>
          <xdr:col>12</xdr:col>
          <xdr:colOff>495300</xdr:colOff>
          <xdr:row>31</xdr:row>
          <xdr:rowOff>647700</xdr:rowOff>
        </xdr:to>
        <xdr:sp macro="" textlink="">
          <xdr:nvSpPr>
            <xdr:cNvPr id="2284" name="Group Box 236" hidden="1">
              <a:extLst>
                <a:ext uri="{63B3BB69-23CF-44E3-9099-C40C66FF867C}">
                  <a14:compatExt spid="_x0000_s228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31</xdr:row>
          <xdr:rowOff>133350</xdr:rowOff>
        </xdr:from>
        <xdr:to>
          <xdr:col>12</xdr:col>
          <xdr:colOff>326091</xdr:colOff>
          <xdr:row>31</xdr:row>
          <xdr:rowOff>619125</xdr:rowOff>
        </xdr:to>
        <xdr:grpSp>
          <xdr:nvGrpSpPr>
            <xdr:cNvPr id="17" name="グループ化 16"/>
            <xdr:cNvGrpSpPr/>
          </xdr:nvGrpSpPr>
          <xdr:grpSpPr>
            <a:xfrm>
              <a:off x="4972050" y="13506450"/>
              <a:ext cx="5955366" cy="485775"/>
              <a:chOff x="4976532" y="18981644"/>
              <a:chExt cx="5939113" cy="485775"/>
            </a:xfrm>
          </xdr:grpSpPr>
          <xdr:sp macro="" textlink="">
            <xdr:nvSpPr>
              <xdr:cNvPr id="2279" name="Option Button 231" hidden="1">
                <a:extLst>
                  <a:ext uri="{63B3BB69-23CF-44E3-9099-C40C66FF867C}">
                    <a14:compatExt spid="_x0000_s2279"/>
                  </a:ext>
                </a:extLst>
              </xdr:cNvPr>
              <xdr:cNvSpPr/>
            </xdr:nvSpPr>
            <xdr:spPr>
              <a:xfrm>
                <a:off x="4976532" y="18981644"/>
                <a:ext cx="7407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280" name="Option Button 232" hidden="1">
                <a:extLst>
                  <a:ext uri="{63B3BB69-23CF-44E3-9099-C40C66FF867C}">
                    <a14:compatExt spid="_x0000_s2280"/>
                  </a:ext>
                </a:extLst>
              </xdr:cNvPr>
              <xdr:cNvSpPr/>
            </xdr:nvSpPr>
            <xdr:spPr>
              <a:xfrm>
                <a:off x="5888691" y="18981644"/>
                <a:ext cx="7138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281" name="Option Button 233" hidden="1">
                <a:extLst>
                  <a:ext uri="{63B3BB69-23CF-44E3-9099-C40C66FF867C}">
                    <a14:compatExt spid="_x0000_s2281"/>
                  </a:ext>
                </a:extLst>
              </xdr:cNvPr>
              <xdr:cNvSpPr/>
            </xdr:nvSpPr>
            <xdr:spPr>
              <a:xfrm>
                <a:off x="6773956" y="18981644"/>
                <a:ext cx="53340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282" name="Option Button 234" hidden="1">
                <a:extLst>
                  <a:ext uri="{63B3BB69-23CF-44E3-9099-C40C66FF867C}">
                    <a14:compatExt spid="_x0000_s2282"/>
                  </a:ext>
                </a:extLst>
              </xdr:cNvPr>
              <xdr:cNvSpPr/>
            </xdr:nvSpPr>
            <xdr:spPr>
              <a:xfrm>
                <a:off x="7476565" y="18981644"/>
                <a:ext cx="71437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283" name="Option Button 235" hidden="1">
                <a:extLst>
                  <a:ext uri="{63B3BB69-23CF-44E3-9099-C40C66FF867C}">
                    <a14:compatExt spid="_x0000_s2283"/>
                  </a:ext>
                </a:extLst>
              </xdr:cNvPr>
              <xdr:cNvSpPr/>
            </xdr:nvSpPr>
            <xdr:spPr>
              <a:xfrm>
                <a:off x="8360149" y="18981644"/>
                <a:ext cx="59055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285" name="Option Button 237" hidden="1">
                <a:extLst>
                  <a:ext uri="{63B3BB69-23CF-44E3-9099-C40C66FF867C}">
                    <a14:compatExt spid="_x0000_s2285"/>
                  </a:ext>
                </a:extLst>
              </xdr:cNvPr>
              <xdr:cNvSpPr/>
            </xdr:nvSpPr>
            <xdr:spPr>
              <a:xfrm>
                <a:off x="9119907" y="18981644"/>
                <a:ext cx="69532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286" name="Option Button 238" hidden="1">
                <a:extLst>
                  <a:ext uri="{63B3BB69-23CF-44E3-9099-C40C66FF867C}">
                    <a14:compatExt spid="_x0000_s2286"/>
                  </a:ext>
                </a:extLst>
              </xdr:cNvPr>
              <xdr:cNvSpPr/>
            </xdr:nvSpPr>
            <xdr:spPr>
              <a:xfrm>
                <a:off x="9982200" y="18981644"/>
                <a:ext cx="93344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28575</xdr:rowOff>
        </xdr:from>
        <xdr:to>
          <xdr:col>12</xdr:col>
          <xdr:colOff>495300</xdr:colOff>
          <xdr:row>32</xdr:row>
          <xdr:rowOff>638175</xdr:rowOff>
        </xdr:to>
        <xdr:sp macro="" textlink="">
          <xdr:nvSpPr>
            <xdr:cNvPr id="2292" name="Group Box 244" hidden="1">
              <a:extLst>
                <a:ext uri="{63B3BB69-23CF-44E3-9099-C40C66FF867C}">
                  <a14:compatExt spid="_x0000_s229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32</xdr:row>
          <xdr:rowOff>114300</xdr:rowOff>
        </xdr:from>
        <xdr:to>
          <xdr:col>5</xdr:col>
          <xdr:colOff>114300</xdr:colOff>
          <xdr:row>32</xdr:row>
          <xdr:rowOff>600075</xdr:rowOff>
        </xdr:to>
        <xdr:sp macro="" textlink="">
          <xdr:nvSpPr>
            <xdr:cNvPr id="2287" name="Option Button 239" hidden="1">
              <a:extLst>
                <a:ext uri="{63B3BB69-23CF-44E3-9099-C40C66FF867C}">
                  <a14:compatExt spid="_x0000_s22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32</xdr:row>
          <xdr:rowOff>114300</xdr:rowOff>
        </xdr:from>
        <xdr:to>
          <xdr:col>6</xdr:col>
          <xdr:colOff>114300</xdr:colOff>
          <xdr:row>32</xdr:row>
          <xdr:rowOff>600075</xdr:rowOff>
        </xdr:to>
        <xdr:sp macro="" textlink="">
          <xdr:nvSpPr>
            <xdr:cNvPr id="2288" name="Option Button 240" hidden="1">
              <a:extLst>
                <a:ext uri="{63B3BB69-23CF-44E3-9099-C40C66FF867C}">
                  <a14:compatExt spid="_x0000_s22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32</xdr:row>
          <xdr:rowOff>114300</xdr:rowOff>
        </xdr:from>
        <xdr:to>
          <xdr:col>7</xdr:col>
          <xdr:colOff>133350</xdr:colOff>
          <xdr:row>32</xdr:row>
          <xdr:rowOff>600075</xdr:rowOff>
        </xdr:to>
        <xdr:sp macro="" textlink="">
          <xdr:nvSpPr>
            <xdr:cNvPr id="2289" name="Option Button 241" hidden="1">
              <a:extLst>
                <a:ext uri="{63B3BB69-23CF-44E3-9099-C40C66FF867C}">
                  <a14:compatExt spid="_x0000_s22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32</xdr:row>
          <xdr:rowOff>114300</xdr:rowOff>
        </xdr:from>
        <xdr:to>
          <xdr:col>8</xdr:col>
          <xdr:colOff>333375</xdr:colOff>
          <xdr:row>32</xdr:row>
          <xdr:rowOff>600075</xdr:rowOff>
        </xdr:to>
        <xdr:sp macro="" textlink="">
          <xdr:nvSpPr>
            <xdr:cNvPr id="2290" name="Option Button 242" hidden="1">
              <a:extLst>
                <a:ext uri="{63B3BB69-23CF-44E3-9099-C40C66FF867C}">
                  <a14:compatExt spid="_x0000_s22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32</xdr:row>
          <xdr:rowOff>114300</xdr:rowOff>
        </xdr:from>
        <xdr:to>
          <xdr:col>9</xdr:col>
          <xdr:colOff>409575</xdr:colOff>
          <xdr:row>32</xdr:row>
          <xdr:rowOff>600075</xdr:rowOff>
        </xdr:to>
        <xdr:sp macro="" textlink="">
          <xdr:nvSpPr>
            <xdr:cNvPr id="2291" name="Option Button 243" hidden="1">
              <a:extLst>
                <a:ext uri="{63B3BB69-23CF-44E3-9099-C40C66FF867C}">
                  <a14:compatExt spid="_x0000_s22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32</xdr:row>
          <xdr:rowOff>114300</xdr:rowOff>
        </xdr:from>
        <xdr:to>
          <xdr:col>10</xdr:col>
          <xdr:colOff>590550</xdr:colOff>
          <xdr:row>32</xdr:row>
          <xdr:rowOff>600075</xdr:rowOff>
        </xdr:to>
        <xdr:sp macro="" textlink="">
          <xdr:nvSpPr>
            <xdr:cNvPr id="2293" name="Option Button 245" hidden="1">
              <a:extLst>
                <a:ext uri="{63B3BB69-23CF-44E3-9099-C40C66FF867C}">
                  <a14:compatExt spid="_x0000_s22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32</xdr:row>
          <xdr:rowOff>114300</xdr:rowOff>
        </xdr:from>
        <xdr:to>
          <xdr:col>12</xdr:col>
          <xdr:colOff>323850</xdr:colOff>
          <xdr:row>32</xdr:row>
          <xdr:rowOff>600075</xdr:rowOff>
        </xdr:to>
        <xdr:sp macro="" textlink="">
          <xdr:nvSpPr>
            <xdr:cNvPr id="2294" name="Option Button 246" hidden="1">
              <a:extLst>
                <a:ext uri="{63B3BB69-23CF-44E3-9099-C40C66FF867C}">
                  <a14:compatExt spid="_x0000_s22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28575</xdr:rowOff>
        </xdr:from>
        <xdr:to>
          <xdr:col>12</xdr:col>
          <xdr:colOff>495300</xdr:colOff>
          <xdr:row>33</xdr:row>
          <xdr:rowOff>638175</xdr:rowOff>
        </xdr:to>
        <xdr:sp macro="" textlink="">
          <xdr:nvSpPr>
            <xdr:cNvPr id="2300" name="Group Box 252" hidden="1">
              <a:extLst>
                <a:ext uri="{63B3BB69-23CF-44E3-9099-C40C66FF867C}">
                  <a14:compatExt spid="_x0000_s23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33</xdr:row>
          <xdr:rowOff>114300</xdr:rowOff>
        </xdr:from>
        <xdr:to>
          <xdr:col>12</xdr:col>
          <xdr:colOff>326091</xdr:colOff>
          <xdr:row>33</xdr:row>
          <xdr:rowOff>590550</xdr:rowOff>
        </xdr:to>
        <xdr:grpSp>
          <xdr:nvGrpSpPr>
            <xdr:cNvPr id="19" name="グループ化 18"/>
            <xdr:cNvGrpSpPr/>
          </xdr:nvGrpSpPr>
          <xdr:grpSpPr>
            <a:xfrm>
              <a:off x="4972050" y="14820900"/>
              <a:ext cx="5955366" cy="476250"/>
              <a:chOff x="4976532" y="20307300"/>
              <a:chExt cx="5939113" cy="476250"/>
            </a:xfrm>
          </xdr:grpSpPr>
          <xdr:sp macro="" textlink="">
            <xdr:nvSpPr>
              <xdr:cNvPr id="2295" name="Option Button 247" hidden="1">
                <a:extLst>
                  <a:ext uri="{63B3BB69-23CF-44E3-9099-C40C66FF867C}">
                    <a14:compatExt spid="_x0000_s2295"/>
                  </a:ext>
                </a:extLst>
              </xdr:cNvPr>
              <xdr:cNvSpPr/>
            </xdr:nvSpPr>
            <xdr:spPr>
              <a:xfrm>
                <a:off x="4976532" y="20307300"/>
                <a:ext cx="7407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296" name="Option Button 248" hidden="1">
                <a:extLst>
                  <a:ext uri="{63B3BB69-23CF-44E3-9099-C40C66FF867C}">
                    <a14:compatExt spid="_x0000_s2296"/>
                  </a:ext>
                </a:extLst>
              </xdr:cNvPr>
              <xdr:cNvSpPr/>
            </xdr:nvSpPr>
            <xdr:spPr>
              <a:xfrm>
                <a:off x="5888691" y="20307300"/>
                <a:ext cx="7138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297" name="Option Button 249" hidden="1">
                <a:extLst>
                  <a:ext uri="{63B3BB69-23CF-44E3-9099-C40C66FF867C}">
                    <a14:compatExt spid="_x0000_s2297"/>
                  </a:ext>
                </a:extLst>
              </xdr:cNvPr>
              <xdr:cNvSpPr/>
            </xdr:nvSpPr>
            <xdr:spPr>
              <a:xfrm>
                <a:off x="6773956" y="20307300"/>
                <a:ext cx="53340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298" name="Option Button 250" hidden="1">
                <a:extLst>
                  <a:ext uri="{63B3BB69-23CF-44E3-9099-C40C66FF867C}">
                    <a14:compatExt spid="_x0000_s2298"/>
                  </a:ext>
                </a:extLst>
              </xdr:cNvPr>
              <xdr:cNvSpPr/>
            </xdr:nvSpPr>
            <xdr:spPr>
              <a:xfrm>
                <a:off x="7476565" y="20307300"/>
                <a:ext cx="71437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299" name="Option Button 251" hidden="1">
                <a:extLst>
                  <a:ext uri="{63B3BB69-23CF-44E3-9099-C40C66FF867C}">
                    <a14:compatExt spid="_x0000_s2299"/>
                  </a:ext>
                </a:extLst>
              </xdr:cNvPr>
              <xdr:cNvSpPr/>
            </xdr:nvSpPr>
            <xdr:spPr>
              <a:xfrm>
                <a:off x="8360149" y="20307300"/>
                <a:ext cx="59055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301" name="Option Button 253" hidden="1">
                <a:extLst>
                  <a:ext uri="{63B3BB69-23CF-44E3-9099-C40C66FF867C}">
                    <a14:compatExt spid="_x0000_s2301"/>
                  </a:ext>
                </a:extLst>
              </xdr:cNvPr>
              <xdr:cNvSpPr/>
            </xdr:nvSpPr>
            <xdr:spPr>
              <a:xfrm>
                <a:off x="9119907" y="20307300"/>
                <a:ext cx="69532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302" name="Option Button 254" hidden="1">
                <a:extLst>
                  <a:ext uri="{63B3BB69-23CF-44E3-9099-C40C66FF867C}">
                    <a14:compatExt spid="_x0000_s2302"/>
                  </a:ext>
                </a:extLst>
              </xdr:cNvPr>
              <xdr:cNvSpPr/>
            </xdr:nvSpPr>
            <xdr:spPr>
              <a:xfrm>
                <a:off x="9982200" y="20307300"/>
                <a:ext cx="93344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28575</xdr:rowOff>
        </xdr:from>
        <xdr:to>
          <xdr:col>12</xdr:col>
          <xdr:colOff>495300</xdr:colOff>
          <xdr:row>34</xdr:row>
          <xdr:rowOff>647700</xdr:rowOff>
        </xdr:to>
        <xdr:sp macro="" textlink="">
          <xdr:nvSpPr>
            <xdr:cNvPr id="2308" name="Group Box 260" hidden="1">
              <a:extLst>
                <a:ext uri="{63B3BB69-23CF-44E3-9099-C40C66FF867C}">
                  <a14:compatExt spid="_x0000_s230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34</xdr:row>
          <xdr:rowOff>104775</xdr:rowOff>
        </xdr:from>
        <xdr:to>
          <xdr:col>12</xdr:col>
          <xdr:colOff>326091</xdr:colOff>
          <xdr:row>34</xdr:row>
          <xdr:rowOff>581025</xdr:rowOff>
        </xdr:to>
        <xdr:grpSp>
          <xdr:nvGrpSpPr>
            <xdr:cNvPr id="20" name="グループ化 19"/>
            <xdr:cNvGrpSpPr/>
          </xdr:nvGrpSpPr>
          <xdr:grpSpPr>
            <a:xfrm>
              <a:off x="4972050" y="15478125"/>
              <a:ext cx="5955366" cy="476250"/>
              <a:chOff x="4976532" y="20970128"/>
              <a:chExt cx="5939113" cy="476250"/>
            </a:xfrm>
          </xdr:grpSpPr>
          <xdr:sp macro="" textlink="">
            <xdr:nvSpPr>
              <xdr:cNvPr id="2303" name="Option Button 255" hidden="1">
                <a:extLst>
                  <a:ext uri="{63B3BB69-23CF-44E3-9099-C40C66FF867C}">
                    <a14:compatExt spid="_x0000_s2303"/>
                  </a:ext>
                </a:extLst>
              </xdr:cNvPr>
              <xdr:cNvSpPr/>
            </xdr:nvSpPr>
            <xdr:spPr>
              <a:xfrm>
                <a:off x="4976532" y="20970128"/>
                <a:ext cx="7407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304" name="Option Button 256" hidden="1">
                <a:extLst>
                  <a:ext uri="{63B3BB69-23CF-44E3-9099-C40C66FF867C}">
                    <a14:compatExt spid="_x0000_s2304"/>
                  </a:ext>
                </a:extLst>
              </xdr:cNvPr>
              <xdr:cNvSpPr/>
            </xdr:nvSpPr>
            <xdr:spPr>
              <a:xfrm>
                <a:off x="5888691" y="20970128"/>
                <a:ext cx="7138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305" name="Option Button 257" hidden="1">
                <a:extLst>
                  <a:ext uri="{63B3BB69-23CF-44E3-9099-C40C66FF867C}">
                    <a14:compatExt spid="_x0000_s2305"/>
                  </a:ext>
                </a:extLst>
              </xdr:cNvPr>
              <xdr:cNvSpPr/>
            </xdr:nvSpPr>
            <xdr:spPr>
              <a:xfrm>
                <a:off x="6773956" y="20970128"/>
                <a:ext cx="53340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306" name="Option Button 258" hidden="1">
                <a:extLst>
                  <a:ext uri="{63B3BB69-23CF-44E3-9099-C40C66FF867C}">
                    <a14:compatExt spid="_x0000_s2306"/>
                  </a:ext>
                </a:extLst>
              </xdr:cNvPr>
              <xdr:cNvSpPr/>
            </xdr:nvSpPr>
            <xdr:spPr>
              <a:xfrm>
                <a:off x="7476565" y="20970128"/>
                <a:ext cx="71437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307" name="Option Button 259" hidden="1">
                <a:extLst>
                  <a:ext uri="{63B3BB69-23CF-44E3-9099-C40C66FF867C}">
                    <a14:compatExt spid="_x0000_s2307"/>
                  </a:ext>
                </a:extLst>
              </xdr:cNvPr>
              <xdr:cNvSpPr/>
            </xdr:nvSpPr>
            <xdr:spPr>
              <a:xfrm>
                <a:off x="8360149" y="20970128"/>
                <a:ext cx="59055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309" name="Option Button 261" hidden="1">
                <a:extLst>
                  <a:ext uri="{63B3BB69-23CF-44E3-9099-C40C66FF867C}">
                    <a14:compatExt spid="_x0000_s2309"/>
                  </a:ext>
                </a:extLst>
              </xdr:cNvPr>
              <xdr:cNvSpPr/>
            </xdr:nvSpPr>
            <xdr:spPr>
              <a:xfrm>
                <a:off x="9119907" y="20970128"/>
                <a:ext cx="69532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310" name="Option Button 262" hidden="1">
                <a:extLst>
                  <a:ext uri="{63B3BB69-23CF-44E3-9099-C40C66FF867C}">
                    <a14:compatExt spid="_x0000_s2310"/>
                  </a:ext>
                </a:extLst>
              </xdr:cNvPr>
              <xdr:cNvSpPr/>
            </xdr:nvSpPr>
            <xdr:spPr>
              <a:xfrm>
                <a:off x="9982200" y="20970128"/>
                <a:ext cx="93344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35</xdr:row>
          <xdr:rowOff>133350</xdr:rowOff>
        </xdr:from>
        <xdr:to>
          <xdr:col>5</xdr:col>
          <xdr:colOff>638175</xdr:colOff>
          <xdr:row>35</xdr:row>
          <xdr:rowOff>361950</xdr:rowOff>
        </xdr:to>
        <xdr:sp macro="" textlink="">
          <xdr:nvSpPr>
            <xdr:cNvPr id="2311" name="Check Box 263" hidden="1">
              <a:extLst>
                <a:ext uri="{63B3BB69-23CF-44E3-9099-C40C66FF867C}">
                  <a14:compatExt spid="_x0000_s23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まったくない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581025</xdr:rowOff>
        </xdr:from>
        <xdr:to>
          <xdr:col>5</xdr:col>
          <xdr:colOff>581025</xdr:colOff>
          <xdr:row>35</xdr:row>
          <xdr:rowOff>809625</xdr:rowOff>
        </xdr:to>
        <xdr:sp macro="" textlink="">
          <xdr:nvSpPr>
            <xdr:cNvPr id="2312" name="Check Box 264" hidden="1">
              <a:extLst>
                <a:ext uri="{63B3BB69-23CF-44E3-9099-C40C66FF867C}">
                  <a14:compatExt spid="_x0000_s23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冷や汗をかく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35</xdr:row>
          <xdr:rowOff>581025</xdr:rowOff>
        </xdr:from>
        <xdr:to>
          <xdr:col>7</xdr:col>
          <xdr:colOff>133350</xdr:colOff>
          <xdr:row>35</xdr:row>
          <xdr:rowOff>809625</xdr:rowOff>
        </xdr:to>
        <xdr:sp macro="" textlink="">
          <xdr:nvSpPr>
            <xdr:cNvPr id="2314" name="Check Box 266" hidden="1">
              <a:extLst>
                <a:ext uri="{63B3BB69-23CF-44E3-9099-C40C66FF867C}">
                  <a14:compatExt spid="_x0000_s23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どうきがする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35</xdr:row>
          <xdr:rowOff>581025</xdr:rowOff>
        </xdr:from>
        <xdr:to>
          <xdr:col>8</xdr:col>
          <xdr:colOff>238125</xdr:colOff>
          <xdr:row>35</xdr:row>
          <xdr:rowOff>809625</xdr:rowOff>
        </xdr:to>
        <xdr:sp macro="" textlink="">
          <xdr:nvSpPr>
            <xdr:cNvPr id="2315" name="Check Box 267" hidden="1">
              <a:extLst>
                <a:ext uri="{63B3BB69-23CF-44E3-9099-C40C66FF867C}">
                  <a14:compatExt spid="_x0000_s23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めまい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35</xdr:row>
          <xdr:rowOff>581025</xdr:rowOff>
        </xdr:from>
        <xdr:to>
          <xdr:col>9</xdr:col>
          <xdr:colOff>352425</xdr:colOff>
          <xdr:row>35</xdr:row>
          <xdr:rowOff>809625</xdr:rowOff>
        </xdr:to>
        <xdr:sp macro="" textlink="">
          <xdr:nvSpPr>
            <xdr:cNvPr id="2316" name="Check Box 268" hidden="1">
              <a:extLst>
                <a:ext uri="{63B3BB69-23CF-44E3-9099-C40C66FF867C}">
                  <a14:compatExt spid="_x0000_s23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しびれ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35</xdr:row>
          <xdr:rowOff>581025</xdr:rowOff>
        </xdr:from>
        <xdr:to>
          <xdr:col>10</xdr:col>
          <xdr:colOff>457200</xdr:colOff>
          <xdr:row>35</xdr:row>
          <xdr:rowOff>809625</xdr:rowOff>
        </xdr:to>
        <xdr:sp macro="" textlink="">
          <xdr:nvSpPr>
            <xdr:cNvPr id="2317" name="Check Box 269" hidden="1">
              <a:extLst>
                <a:ext uri="{63B3BB69-23CF-44E3-9099-C40C66FF867C}">
                  <a14:compatExt spid="_x0000_s23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失神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466725</xdr:colOff>
          <xdr:row>35</xdr:row>
          <xdr:rowOff>581025</xdr:rowOff>
        </xdr:from>
        <xdr:to>
          <xdr:col>12</xdr:col>
          <xdr:colOff>142875</xdr:colOff>
          <xdr:row>35</xdr:row>
          <xdr:rowOff>809625</xdr:rowOff>
        </xdr:to>
        <xdr:sp macro="" textlink="">
          <xdr:nvSpPr>
            <xdr:cNvPr id="2318" name="Check Box 270" hidden="1">
              <a:extLst>
                <a:ext uri="{63B3BB69-23CF-44E3-9099-C40C66FF867C}">
                  <a14:compatExt spid="_x0000_s23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顔色が赤い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838200</xdr:rowOff>
        </xdr:from>
        <xdr:to>
          <xdr:col>5</xdr:col>
          <xdr:colOff>552450</xdr:colOff>
          <xdr:row>35</xdr:row>
          <xdr:rowOff>1076325</xdr:rowOff>
        </xdr:to>
        <xdr:sp macro="" textlink="">
          <xdr:nvSpPr>
            <xdr:cNvPr id="2319" name="Check Box 271" hidden="1">
              <a:extLst>
                <a:ext uri="{63B3BB69-23CF-44E3-9099-C40C66FF867C}">
                  <a14:compatExt spid="_x0000_s23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8. 顔色が青い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809625</xdr:colOff>
          <xdr:row>35</xdr:row>
          <xdr:rowOff>847725</xdr:rowOff>
        </xdr:from>
        <xdr:to>
          <xdr:col>7</xdr:col>
          <xdr:colOff>276225</xdr:colOff>
          <xdr:row>35</xdr:row>
          <xdr:rowOff>1076325</xdr:rowOff>
        </xdr:to>
        <xdr:sp macro="" textlink="">
          <xdr:nvSpPr>
            <xdr:cNvPr id="2320" name="Check Box 272" hidden="1">
              <a:extLst>
                <a:ext uri="{63B3BB69-23CF-44E3-9099-C40C66FF867C}">
                  <a14:compatExt spid="_x0000_s23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9. 全身が熱くなる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35</xdr:row>
          <xdr:rowOff>847725</xdr:rowOff>
        </xdr:from>
        <xdr:to>
          <xdr:col>9</xdr:col>
          <xdr:colOff>114300</xdr:colOff>
          <xdr:row>35</xdr:row>
          <xdr:rowOff>1076325</xdr:rowOff>
        </xdr:to>
        <xdr:sp macro="" textlink="">
          <xdr:nvSpPr>
            <xdr:cNvPr id="2321" name="Check Box 273" hidden="1">
              <a:extLst>
                <a:ext uri="{63B3BB69-23CF-44E3-9099-C40C66FF867C}">
                  <a14:compatExt spid="_x0000_s23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 全身がだるい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35</xdr:row>
          <xdr:rowOff>847725</xdr:rowOff>
        </xdr:from>
        <xdr:to>
          <xdr:col>11</xdr:col>
          <xdr:colOff>133350</xdr:colOff>
          <xdr:row>35</xdr:row>
          <xdr:rowOff>1076325</xdr:rowOff>
        </xdr:to>
        <xdr:sp macro="" textlink="">
          <xdr:nvSpPr>
            <xdr:cNvPr id="2322" name="Check Box 274" hidden="1">
              <a:extLst>
                <a:ext uri="{63B3BB69-23CF-44E3-9099-C40C66FF867C}">
                  <a14:compatExt spid="_x0000_s23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11. 全身の力が抜ける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1085850</xdr:rowOff>
        </xdr:from>
        <xdr:to>
          <xdr:col>5</xdr:col>
          <xdr:colOff>733425</xdr:colOff>
          <xdr:row>35</xdr:row>
          <xdr:rowOff>1314450</xdr:rowOff>
        </xdr:to>
        <xdr:sp macro="" textlink="">
          <xdr:nvSpPr>
            <xdr:cNvPr id="2323" name="Check Box 275" hidden="1">
              <a:extLst>
                <a:ext uri="{63B3BB69-23CF-44E3-9099-C40C66FF867C}">
                  <a14:compatExt spid="_x0000_s23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 ねむくてたまらない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35</xdr:row>
          <xdr:rowOff>1085850</xdr:rowOff>
        </xdr:from>
        <xdr:to>
          <xdr:col>7</xdr:col>
          <xdr:colOff>333375</xdr:colOff>
          <xdr:row>35</xdr:row>
          <xdr:rowOff>1314450</xdr:rowOff>
        </xdr:to>
        <xdr:sp macro="" textlink="">
          <xdr:nvSpPr>
            <xdr:cNvPr id="2324" name="Check Box 276" hidden="1">
              <a:extLst>
                <a:ext uri="{63B3BB69-23CF-44E3-9099-C40C66FF867C}">
                  <a14:compatExt spid="_x0000_s23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13. 頭痛がする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35</xdr:row>
          <xdr:rowOff>1085850</xdr:rowOff>
        </xdr:from>
        <xdr:to>
          <xdr:col>9</xdr:col>
          <xdr:colOff>142875</xdr:colOff>
          <xdr:row>35</xdr:row>
          <xdr:rowOff>1314450</xdr:rowOff>
        </xdr:to>
        <xdr:sp macro="" textlink="">
          <xdr:nvSpPr>
            <xdr:cNvPr id="2325" name="Check Box 277" hidden="1">
              <a:extLst>
                <a:ext uri="{63B3BB69-23CF-44E3-9099-C40C66FF867C}">
                  <a14:compatExt spid="_x0000_s23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14. 頭が重くなる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35</xdr:row>
          <xdr:rowOff>1085850</xdr:rowOff>
        </xdr:from>
        <xdr:to>
          <xdr:col>10</xdr:col>
          <xdr:colOff>638175</xdr:colOff>
          <xdr:row>35</xdr:row>
          <xdr:rowOff>1314450</xdr:rowOff>
        </xdr:to>
        <xdr:sp macro="" textlink="">
          <xdr:nvSpPr>
            <xdr:cNvPr id="2326" name="Check Box 278" hidden="1">
              <a:extLst>
                <a:ext uri="{63B3BB69-23CF-44E3-9099-C40C66FF867C}">
                  <a14:compatExt spid="_x0000_s23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15. 胸苦しい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1552575</xdr:rowOff>
        </xdr:from>
        <xdr:to>
          <xdr:col>6</xdr:col>
          <xdr:colOff>361950</xdr:colOff>
          <xdr:row>35</xdr:row>
          <xdr:rowOff>1781175</xdr:rowOff>
        </xdr:to>
        <xdr:sp macro="" textlink="">
          <xdr:nvSpPr>
            <xdr:cNvPr id="2327" name="Check Box 279" hidden="1">
              <a:extLst>
                <a:ext uri="{63B3BB69-23CF-44E3-9099-C40C66FF867C}">
                  <a14:compatExt spid="_x0000_s23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16. お腹がごろごろ(牛乳は除く)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35</xdr:row>
          <xdr:rowOff>1552575</xdr:rowOff>
        </xdr:from>
        <xdr:to>
          <xdr:col>9</xdr:col>
          <xdr:colOff>152400</xdr:colOff>
          <xdr:row>35</xdr:row>
          <xdr:rowOff>1781175</xdr:rowOff>
        </xdr:to>
        <xdr:sp macro="" textlink="">
          <xdr:nvSpPr>
            <xdr:cNvPr id="2328" name="Check Box 280" hidden="1">
              <a:extLst>
                <a:ext uri="{63B3BB69-23CF-44E3-9099-C40C66FF867C}">
                  <a14:compatExt spid="_x0000_s23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17. お腹の痛み(牛乳は除く)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35</xdr:row>
          <xdr:rowOff>1552575</xdr:rowOff>
        </xdr:from>
        <xdr:to>
          <xdr:col>11</xdr:col>
          <xdr:colOff>142875</xdr:colOff>
          <xdr:row>35</xdr:row>
          <xdr:rowOff>1781175</xdr:rowOff>
        </xdr:to>
        <xdr:sp macro="" textlink="">
          <xdr:nvSpPr>
            <xdr:cNvPr id="2329" name="Check Box 281" hidden="1">
              <a:extLst>
                <a:ext uri="{63B3BB69-23CF-44E3-9099-C40C66FF867C}">
                  <a14:compatExt spid="_x0000_s23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18. 下痢（牛乳は除く）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1828800</xdr:rowOff>
        </xdr:from>
        <xdr:to>
          <xdr:col>5</xdr:col>
          <xdr:colOff>295275</xdr:colOff>
          <xdr:row>35</xdr:row>
          <xdr:rowOff>2057400</xdr:rowOff>
        </xdr:to>
        <xdr:sp macro="" textlink="">
          <xdr:nvSpPr>
            <xdr:cNvPr id="2330" name="Check Box 282" hidden="1">
              <a:extLst>
                <a:ext uri="{63B3BB69-23CF-44E3-9099-C40C66FF867C}">
                  <a14:compatExt spid="_x0000_s23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19. はきけ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35</xdr:row>
          <xdr:rowOff>1828800</xdr:rowOff>
        </xdr:from>
        <xdr:to>
          <xdr:col>6</xdr:col>
          <xdr:colOff>295275</xdr:colOff>
          <xdr:row>35</xdr:row>
          <xdr:rowOff>2057400</xdr:rowOff>
        </xdr:to>
        <xdr:sp macro="" textlink="">
          <xdr:nvSpPr>
            <xdr:cNvPr id="2332" name="Check Box 284" hidden="1">
              <a:extLst>
                <a:ext uri="{63B3BB69-23CF-44E3-9099-C40C66FF867C}">
                  <a14:compatExt spid="_x0000_s23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20. 嘔吐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35</xdr:row>
          <xdr:rowOff>1828800</xdr:rowOff>
        </xdr:from>
        <xdr:to>
          <xdr:col>8</xdr:col>
          <xdr:colOff>57150</xdr:colOff>
          <xdr:row>35</xdr:row>
          <xdr:rowOff>2057400</xdr:rowOff>
        </xdr:to>
        <xdr:sp macro="" textlink="">
          <xdr:nvSpPr>
            <xdr:cNvPr id="2333" name="Check Box 285" hidden="1">
              <a:extLst>
                <a:ext uri="{63B3BB69-23CF-44E3-9099-C40C66FF867C}">
                  <a14:compatExt spid="_x0000_s23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21. お腹がはる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35</xdr:row>
          <xdr:rowOff>1828800</xdr:rowOff>
        </xdr:from>
        <xdr:to>
          <xdr:col>9</xdr:col>
          <xdr:colOff>552450</xdr:colOff>
          <xdr:row>35</xdr:row>
          <xdr:rowOff>2057400</xdr:rowOff>
        </xdr:to>
        <xdr:sp macro="" textlink="">
          <xdr:nvSpPr>
            <xdr:cNvPr id="2334" name="Check Box 286" hidden="1">
              <a:extLst>
                <a:ext uri="{63B3BB69-23CF-44E3-9099-C40C66FF867C}">
                  <a14:compatExt spid="_x0000_s23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22. お腹の不快感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19050</xdr:rowOff>
        </xdr:from>
        <xdr:to>
          <xdr:col>12</xdr:col>
          <xdr:colOff>476250</xdr:colOff>
          <xdr:row>37</xdr:row>
          <xdr:rowOff>0</xdr:rowOff>
        </xdr:to>
        <xdr:sp macro="" textlink="">
          <xdr:nvSpPr>
            <xdr:cNvPr id="2340" name="Group Box 292" hidden="1">
              <a:extLst>
                <a:ext uri="{63B3BB69-23CF-44E3-9099-C40C66FF867C}">
                  <a14:compatExt spid="_x0000_s234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36</xdr:row>
          <xdr:rowOff>95250</xdr:rowOff>
        </xdr:from>
        <xdr:to>
          <xdr:col>12</xdr:col>
          <xdr:colOff>326091</xdr:colOff>
          <xdr:row>36</xdr:row>
          <xdr:rowOff>609600</xdr:rowOff>
        </xdr:to>
        <xdr:grpSp>
          <xdr:nvGrpSpPr>
            <xdr:cNvPr id="21" name="グループ化 20"/>
            <xdr:cNvGrpSpPr/>
          </xdr:nvGrpSpPr>
          <xdr:grpSpPr>
            <a:xfrm>
              <a:off x="4972050" y="18297525"/>
              <a:ext cx="5955366" cy="514350"/>
              <a:chOff x="4976532" y="23795691"/>
              <a:chExt cx="5939113" cy="514350"/>
            </a:xfrm>
          </xdr:grpSpPr>
          <xdr:sp macro="" textlink="">
            <xdr:nvSpPr>
              <xdr:cNvPr id="2335" name="Option Button 287" hidden="1">
                <a:extLst>
                  <a:ext uri="{63B3BB69-23CF-44E3-9099-C40C66FF867C}">
                    <a14:compatExt spid="_x0000_s2335"/>
                  </a:ext>
                </a:extLst>
              </xdr:cNvPr>
              <xdr:cNvSpPr/>
            </xdr:nvSpPr>
            <xdr:spPr>
              <a:xfrm>
                <a:off x="4976532" y="23795691"/>
                <a:ext cx="741600" cy="5143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336" name="Option Button 288" hidden="1">
                <a:extLst>
                  <a:ext uri="{63B3BB69-23CF-44E3-9099-C40C66FF867C}">
                    <a14:compatExt spid="_x0000_s2336"/>
                  </a:ext>
                </a:extLst>
              </xdr:cNvPr>
              <xdr:cNvSpPr/>
            </xdr:nvSpPr>
            <xdr:spPr>
              <a:xfrm>
                <a:off x="5888691" y="23795691"/>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337" name="Option Button 289" hidden="1">
                <a:extLst>
                  <a:ext uri="{63B3BB69-23CF-44E3-9099-C40C66FF867C}">
                    <a14:compatExt spid="_x0000_s2337"/>
                  </a:ext>
                </a:extLst>
              </xdr:cNvPr>
              <xdr:cNvSpPr/>
            </xdr:nvSpPr>
            <xdr:spPr>
              <a:xfrm>
                <a:off x="6773956" y="23795691"/>
                <a:ext cx="607359" cy="4953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338" name="Option Button 290" hidden="1">
                <a:extLst>
                  <a:ext uri="{63B3BB69-23CF-44E3-9099-C40C66FF867C}">
                    <a14:compatExt spid="_x0000_s2338"/>
                  </a:ext>
                </a:extLst>
              </xdr:cNvPr>
              <xdr:cNvSpPr/>
            </xdr:nvSpPr>
            <xdr:spPr>
              <a:xfrm>
                <a:off x="7476565" y="23795691"/>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339" name="Option Button 291" hidden="1">
                <a:extLst>
                  <a:ext uri="{63B3BB69-23CF-44E3-9099-C40C66FF867C}">
                    <a14:compatExt spid="_x0000_s2339"/>
                  </a:ext>
                </a:extLst>
              </xdr:cNvPr>
              <xdr:cNvSpPr/>
            </xdr:nvSpPr>
            <xdr:spPr>
              <a:xfrm>
                <a:off x="8360149" y="23795691"/>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341" name="Option Button 293" hidden="1">
                <a:extLst>
                  <a:ext uri="{63B3BB69-23CF-44E3-9099-C40C66FF867C}">
                    <a14:compatExt spid="_x0000_s2341"/>
                  </a:ext>
                </a:extLst>
              </xdr:cNvPr>
              <xdr:cNvSpPr/>
            </xdr:nvSpPr>
            <xdr:spPr>
              <a:xfrm>
                <a:off x="9119907" y="23795691"/>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342" name="Option Button 294" hidden="1">
                <a:extLst>
                  <a:ext uri="{63B3BB69-23CF-44E3-9099-C40C66FF867C}">
                    <a14:compatExt spid="_x0000_s2342"/>
                  </a:ext>
                </a:extLst>
              </xdr:cNvPr>
              <xdr:cNvSpPr/>
            </xdr:nvSpPr>
            <xdr:spPr>
              <a:xfrm>
                <a:off x="9982200" y="23795691"/>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19050</xdr:rowOff>
        </xdr:from>
        <xdr:to>
          <xdr:col>12</xdr:col>
          <xdr:colOff>476250</xdr:colOff>
          <xdr:row>37</xdr:row>
          <xdr:rowOff>657225</xdr:rowOff>
        </xdr:to>
        <xdr:sp macro="" textlink="">
          <xdr:nvSpPr>
            <xdr:cNvPr id="2348" name="Group Box 300" hidden="1">
              <a:extLst>
                <a:ext uri="{63B3BB69-23CF-44E3-9099-C40C66FF867C}">
                  <a14:compatExt spid="_x0000_s234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37</xdr:row>
          <xdr:rowOff>104775</xdr:rowOff>
        </xdr:from>
        <xdr:to>
          <xdr:col>12</xdr:col>
          <xdr:colOff>326091</xdr:colOff>
          <xdr:row>37</xdr:row>
          <xdr:rowOff>619125</xdr:rowOff>
        </xdr:to>
        <xdr:grpSp>
          <xdr:nvGrpSpPr>
            <xdr:cNvPr id="22" name="グループ化 21"/>
            <xdr:cNvGrpSpPr/>
          </xdr:nvGrpSpPr>
          <xdr:grpSpPr>
            <a:xfrm>
              <a:off x="4972050" y="18973800"/>
              <a:ext cx="5955366" cy="514350"/>
              <a:chOff x="4976532" y="24477569"/>
              <a:chExt cx="5939113" cy="514350"/>
            </a:xfrm>
          </xdr:grpSpPr>
          <xdr:sp macro="" textlink="">
            <xdr:nvSpPr>
              <xdr:cNvPr id="2343" name="Option Button 295" hidden="1">
                <a:extLst>
                  <a:ext uri="{63B3BB69-23CF-44E3-9099-C40C66FF867C}">
                    <a14:compatExt spid="_x0000_s2343"/>
                  </a:ext>
                </a:extLst>
              </xdr:cNvPr>
              <xdr:cNvSpPr/>
            </xdr:nvSpPr>
            <xdr:spPr>
              <a:xfrm>
                <a:off x="4976532" y="24477569"/>
                <a:ext cx="741600" cy="5143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344" name="Option Button 296" hidden="1">
                <a:extLst>
                  <a:ext uri="{63B3BB69-23CF-44E3-9099-C40C66FF867C}">
                    <a14:compatExt spid="_x0000_s2344"/>
                  </a:ext>
                </a:extLst>
              </xdr:cNvPr>
              <xdr:cNvSpPr/>
            </xdr:nvSpPr>
            <xdr:spPr>
              <a:xfrm>
                <a:off x="5888691" y="24477569"/>
                <a:ext cx="71437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345" name="Option Button 297" hidden="1">
                <a:extLst>
                  <a:ext uri="{63B3BB69-23CF-44E3-9099-C40C66FF867C}">
                    <a14:compatExt spid="_x0000_s2345"/>
                  </a:ext>
                </a:extLst>
              </xdr:cNvPr>
              <xdr:cNvSpPr/>
            </xdr:nvSpPr>
            <xdr:spPr>
              <a:xfrm>
                <a:off x="6773956" y="24477569"/>
                <a:ext cx="607359"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346" name="Option Button 298" hidden="1">
                <a:extLst>
                  <a:ext uri="{63B3BB69-23CF-44E3-9099-C40C66FF867C}">
                    <a14:compatExt spid="_x0000_s2346"/>
                  </a:ext>
                </a:extLst>
              </xdr:cNvPr>
              <xdr:cNvSpPr/>
            </xdr:nvSpPr>
            <xdr:spPr>
              <a:xfrm>
                <a:off x="7476565" y="24477569"/>
                <a:ext cx="71437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347" name="Option Button 299" hidden="1">
                <a:extLst>
                  <a:ext uri="{63B3BB69-23CF-44E3-9099-C40C66FF867C}">
                    <a14:compatExt spid="_x0000_s2347"/>
                  </a:ext>
                </a:extLst>
              </xdr:cNvPr>
              <xdr:cNvSpPr/>
            </xdr:nvSpPr>
            <xdr:spPr>
              <a:xfrm>
                <a:off x="8360149" y="24477569"/>
                <a:ext cx="59055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349" name="Option Button 301" hidden="1">
                <a:extLst>
                  <a:ext uri="{63B3BB69-23CF-44E3-9099-C40C66FF867C}">
                    <a14:compatExt spid="_x0000_s2349"/>
                  </a:ext>
                </a:extLst>
              </xdr:cNvPr>
              <xdr:cNvSpPr/>
            </xdr:nvSpPr>
            <xdr:spPr>
              <a:xfrm>
                <a:off x="9119907" y="24477569"/>
                <a:ext cx="69532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350" name="Option Button 302" hidden="1">
                <a:extLst>
                  <a:ext uri="{63B3BB69-23CF-44E3-9099-C40C66FF867C}">
                    <a14:compatExt spid="_x0000_s2350"/>
                  </a:ext>
                </a:extLst>
              </xdr:cNvPr>
              <xdr:cNvSpPr/>
            </xdr:nvSpPr>
            <xdr:spPr>
              <a:xfrm>
                <a:off x="9982200" y="24477569"/>
                <a:ext cx="93344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9525</xdr:rowOff>
        </xdr:from>
        <xdr:to>
          <xdr:col>12</xdr:col>
          <xdr:colOff>476250</xdr:colOff>
          <xdr:row>39</xdr:row>
          <xdr:rowOff>647700</xdr:rowOff>
        </xdr:to>
        <xdr:sp macro="" textlink="">
          <xdr:nvSpPr>
            <xdr:cNvPr id="2357" name="Group Box 309" hidden="1">
              <a:extLst>
                <a:ext uri="{63B3BB69-23CF-44E3-9099-C40C66FF867C}">
                  <a14:compatExt spid="_x0000_s235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39</xdr:row>
          <xdr:rowOff>82927</xdr:rowOff>
        </xdr:from>
        <xdr:to>
          <xdr:col>12</xdr:col>
          <xdr:colOff>326091</xdr:colOff>
          <xdr:row>39</xdr:row>
          <xdr:rowOff>616327</xdr:rowOff>
        </xdr:to>
        <xdr:grpSp>
          <xdr:nvGrpSpPr>
            <xdr:cNvPr id="23" name="グループ化 22"/>
            <xdr:cNvGrpSpPr/>
          </xdr:nvGrpSpPr>
          <xdr:grpSpPr>
            <a:xfrm>
              <a:off x="4972050" y="20971252"/>
              <a:ext cx="5955366" cy="533400"/>
              <a:chOff x="4976532" y="26483986"/>
              <a:chExt cx="5939113" cy="533400"/>
            </a:xfrm>
          </xdr:grpSpPr>
          <xdr:sp macro="" textlink="">
            <xdr:nvSpPr>
              <xdr:cNvPr id="2352" name="Option Button 304" hidden="1">
                <a:extLst>
                  <a:ext uri="{63B3BB69-23CF-44E3-9099-C40C66FF867C}">
                    <a14:compatExt spid="_x0000_s2352"/>
                  </a:ext>
                </a:extLst>
              </xdr:cNvPr>
              <xdr:cNvSpPr/>
            </xdr:nvSpPr>
            <xdr:spPr>
              <a:xfrm>
                <a:off x="4976532" y="26483986"/>
                <a:ext cx="741600" cy="5334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353" name="Option Button 305" hidden="1">
                <a:extLst>
                  <a:ext uri="{63B3BB69-23CF-44E3-9099-C40C66FF867C}">
                    <a14:compatExt spid="_x0000_s2353"/>
                  </a:ext>
                </a:extLst>
              </xdr:cNvPr>
              <xdr:cNvSpPr/>
            </xdr:nvSpPr>
            <xdr:spPr>
              <a:xfrm>
                <a:off x="5888691" y="26483986"/>
                <a:ext cx="71437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354" name="Option Button 306" hidden="1">
                <a:extLst>
                  <a:ext uri="{63B3BB69-23CF-44E3-9099-C40C66FF867C}">
                    <a14:compatExt spid="_x0000_s2354"/>
                  </a:ext>
                </a:extLst>
              </xdr:cNvPr>
              <xdr:cNvSpPr/>
            </xdr:nvSpPr>
            <xdr:spPr>
              <a:xfrm>
                <a:off x="6773956" y="26483986"/>
                <a:ext cx="588309" cy="5238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355" name="Option Button 307" hidden="1">
                <a:extLst>
                  <a:ext uri="{63B3BB69-23CF-44E3-9099-C40C66FF867C}">
                    <a14:compatExt spid="_x0000_s2355"/>
                  </a:ext>
                </a:extLst>
              </xdr:cNvPr>
              <xdr:cNvSpPr/>
            </xdr:nvSpPr>
            <xdr:spPr>
              <a:xfrm>
                <a:off x="7476565" y="26483986"/>
                <a:ext cx="71437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356" name="Option Button 308" hidden="1">
                <a:extLst>
                  <a:ext uri="{63B3BB69-23CF-44E3-9099-C40C66FF867C}">
                    <a14:compatExt spid="_x0000_s2356"/>
                  </a:ext>
                </a:extLst>
              </xdr:cNvPr>
              <xdr:cNvSpPr/>
            </xdr:nvSpPr>
            <xdr:spPr>
              <a:xfrm>
                <a:off x="8360149" y="26483986"/>
                <a:ext cx="59055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358" name="Option Button 310" hidden="1">
                <a:extLst>
                  <a:ext uri="{63B3BB69-23CF-44E3-9099-C40C66FF867C}">
                    <a14:compatExt spid="_x0000_s2358"/>
                  </a:ext>
                </a:extLst>
              </xdr:cNvPr>
              <xdr:cNvSpPr/>
            </xdr:nvSpPr>
            <xdr:spPr>
              <a:xfrm>
                <a:off x="9119907" y="26483986"/>
                <a:ext cx="69532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359" name="Option Button 311" hidden="1">
                <a:extLst>
                  <a:ext uri="{63B3BB69-23CF-44E3-9099-C40C66FF867C}">
                    <a14:compatExt spid="_x0000_s2359"/>
                  </a:ext>
                </a:extLst>
              </xdr:cNvPr>
              <xdr:cNvSpPr/>
            </xdr:nvSpPr>
            <xdr:spPr>
              <a:xfrm>
                <a:off x="9982200" y="26483986"/>
                <a:ext cx="93344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44</xdr:row>
          <xdr:rowOff>95250</xdr:rowOff>
        </xdr:from>
        <xdr:to>
          <xdr:col>5</xdr:col>
          <xdr:colOff>57150</xdr:colOff>
          <xdr:row>44</xdr:row>
          <xdr:rowOff>581025</xdr:rowOff>
        </xdr:to>
        <xdr:sp macro="" textlink="">
          <xdr:nvSpPr>
            <xdr:cNvPr id="2360" name="Option Button 312" hidden="1">
              <a:extLst>
                <a:ext uri="{63B3BB69-23CF-44E3-9099-C40C66FF867C}">
                  <a14:compatExt spid="_x0000_s23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まったく　　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44</xdr:row>
          <xdr:rowOff>95250</xdr:rowOff>
        </xdr:from>
        <xdr:to>
          <xdr:col>6</xdr:col>
          <xdr:colOff>419100</xdr:colOff>
          <xdr:row>44</xdr:row>
          <xdr:rowOff>581025</xdr:rowOff>
        </xdr:to>
        <xdr:sp macro="" textlink="">
          <xdr:nvSpPr>
            <xdr:cNvPr id="2361" name="Option Button 313" hidden="1">
              <a:extLst>
                <a:ext uri="{63B3BB69-23CF-44E3-9099-C40C66FF867C}">
                  <a14:compatExt spid="_x0000_s23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たまにあった　（週1回以下）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44</xdr:row>
          <xdr:rowOff>95250</xdr:rowOff>
        </xdr:from>
        <xdr:to>
          <xdr:col>8</xdr:col>
          <xdr:colOff>304800</xdr:colOff>
          <xdr:row>44</xdr:row>
          <xdr:rowOff>581025</xdr:rowOff>
        </xdr:to>
        <xdr:sp macro="" textlink="">
          <xdr:nvSpPr>
            <xdr:cNvPr id="2362" name="Option Button 314" hidden="1">
              <a:extLst>
                <a:ext uri="{63B3BB69-23CF-44E3-9099-C40C66FF867C}">
                  <a14:compatExt spid="_x0000_s23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ときどきあった　（週2～3回）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666750</xdr:colOff>
          <xdr:row>44</xdr:row>
          <xdr:rowOff>95250</xdr:rowOff>
        </xdr:from>
        <xdr:to>
          <xdr:col>10</xdr:col>
          <xdr:colOff>200025</xdr:colOff>
          <xdr:row>44</xdr:row>
          <xdr:rowOff>581025</xdr:rowOff>
        </xdr:to>
        <xdr:sp macro="" textlink="">
          <xdr:nvSpPr>
            <xdr:cNvPr id="2363" name="Option Button 315" hidden="1">
              <a:extLst>
                <a:ext uri="{63B3BB69-23CF-44E3-9099-C40C66FF867C}">
                  <a14:compatExt spid="_x0000_s23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しばしばあった（週4～6回）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552450</xdr:colOff>
          <xdr:row>44</xdr:row>
          <xdr:rowOff>95250</xdr:rowOff>
        </xdr:from>
        <xdr:to>
          <xdr:col>12</xdr:col>
          <xdr:colOff>85725</xdr:colOff>
          <xdr:row>44</xdr:row>
          <xdr:rowOff>581025</xdr:rowOff>
        </xdr:to>
        <xdr:sp macro="" textlink="">
          <xdr:nvSpPr>
            <xdr:cNvPr id="2364" name="Option Button 316" hidden="1">
              <a:extLst>
                <a:ext uri="{63B3BB69-23CF-44E3-9099-C40C66FF867C}">
                  <a14:compatExt spid="_x0000_s23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いつもあった　（毎日）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19050</xdr:rowOff>
        </xdr:from>
        <xdr:to>
          <xdr:col>12</xdr:col>
          <xdr:colOff>476250</xdr:colOff>
          <xdr:row>44</xdr:row>
          <xdr:rowOff>647700</xdr:rowOff>
        </xdr:to>
        <xdr:sp macro="" textlink="">
          <xdr:nvSpPr>
            <xdr:cNvPr id="2365" name="Group Box 317" hidden="1">
              <a:extLst>
                <a:ext uri="{63B3BB69-23CF-44E3-9099-C40C66FF867C}">
                  <a14:compatExt spid="_x0000_s236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45</xdr:row>
          <xdr:rowOff>114300</xdr:rowOff>
        </xdr:from>
        <xdr:to>
          <xdr:col>5</xdr:col>
          <xdr:colOff>57150</xdr:colOff>
          <xdr:row>45</xdr:row>
          <xdr:rowOff>590550</xdr:rowOff>
        </xdr:to>
        <xdr:sp macro="" textlink="">
          <xdr:nvSpPr>
            <xdr:cNvPr id="2366" name="Option Button 318" hidden="1">
              <a:extLst>
                <a:ext uri="{63B3BB69-23CF-44E3-9099-C40C66FF867C}">
                  <a14:compatExt spid="_x0000_s23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まったく　　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45</xdr:row>
          <xdr:rowOff>114300</xdr:rowOff>
        </xdr:from>
        <xdr:to>
          <xdr:col>6</xdr:col>
          <xdr:colOff>419100</xdr:colOff>
          <xdr:row>45</xdr:row>
          <xdr:rowOff>590550</xdr:rowOff>
        </xdr:to>
        <xdr:sp macro="" textlink="">
          <xdr:nvSpPr>
            <xdr:cNvPr id="2367" name="Option Button 319" hidden="1">
              <a:extLst>
                <a:ext uri="{63B3BB69-23CF-44E3-9099-C40C66FF867C}">
                  <a14:compatExt spid="_x0000_s23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たまにあった　（週1回以下）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45</xdr:row>
          <xdr:rowOff>114300</xdr:rowOff>
        </xdr:from>
        <xdr:to>
          <xdr:col>8</xdr:col>
          <xdr:colOff>304800</xdr:colOff>
          <xdr:row>45</xdr:row>
          <xdr:rowOff>590550</xdr:rowOff>
        </xdr:to>
        <xdr:sp macro="" textlink="">
          <xdr:nvSpPr>
            <xdr:cNvPr id="2368" name="Option Button 320" hidden="1">
              <a:extLst>
                <a:ext uri="{63B3BB69-23CF-44E3-9099-C40C66FF867C}">
                  <a14:compatExt spid="_x0000_s23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ときどきあった　（週2～3回）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666750</xdr:colOff>
          <xdr:row>45</xdr:row>
          <xdr:rowOff>114300</xdr:rowOff>
        </xdr:from>
        <xdr:to>
          <xdr:col>10</xdr:col>
          <xdr:colOff>200025</xdr:colOff>
          <xdr:row>45</xdr:row>
          <xdr:rowOff>590550</xdr:rowOff>
        </xdr:to>
        <xdr:sp macro="" textlink="">
          <xdr:nvSpPr>
            <xdr:cNvPr id="2369" name="Option Button 321" hidden="1">
              <a:extLst>
                <a:ext uri="{63B3BB69-23CF-44E3-9099-C40C66FF867C}">
                  <a14:compatExt spid="_x0000_s23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しばしばあった（週4～6回）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552450</xdr:colOff>
          <xdr:row>45</xdr:row>
          <xdr:rowOff>114300</xdr:rowOff>
        </xdr:from>
        <xdr:to>
          <xdr:col>12</xdr:col>
          <xdr:colOff>85725</xdr:colOff>
          <xdr:row>45</xdr:row>
          <xdr:rowOff>590550</xdr:rowOff>
        </xdr:to>
        <xdr:sp macro="" textlink="">
          <xdr:nvSpPr>
            <xdr:cNvPr id="2370" name="Option Button 322" hidden="1">
              <a:extLst>
                <a:ext uri="{63B3BB69-23CF-44E3-9099-C40C66FF867C}">
                  <a14:compatExt spid="_x0000_s23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いつもあった　（毎日）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28575</xdr:rowOff>
        </xdr:from>
        <xdr:to>
          <xdr:col>12</xdr:col>
          <xdr:colOff>476250</xdr:colOff>
          <xdr:row>46</xdr:row>
          <xdr:rowOff>0</xdr:rowOff>
        </xdr:to>
        <xdr:sp macro="" textlink="">
          <xdr:nvSpPr>
            <xdr:cNvPr id="2371" name="Group Box 323" hidden="1">
              <a:extLst>
                <a:ext uri="{63B3BB69-23CF-44E3-9099-C40C66FF867C}">
                  <a14:compatExt spid="_x0000_s237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46</xdr:row>
          <xdr:rowOff>95250</xdr:rowOff>
        </xdr:from>
        <xdr:to>
          <xdr:col>5</xdr:col>
          <xdr:colOff>57150</xdr:colOff>
          <xdr:row>46</xdr:row>
          <xdr:rowOff>600075</xdr:rowOff>
        </xdr:to>
        <xdr:sp macro="" textlink="">
          <xdr:nvSpPr>
            <xdr:cNvPr id="2372" name="Option Button 324" hidden="1">
              <a:extLst>
                <a:ext uri="{63B3BB69-23CF-44E3-9099-C40C66FF867C}">
                  <a14:compatExt spid="_x0000_s23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まったく　　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46</xdr:row>
          <xdr:rowOff>95250</xdr:rowOff>
        </xdr:from>
        <xdr:to>
          <xdr:col>6</xdr:col>
          <xdr:colOff>419100</xdr:colOff>
          <xdr:row>46</xdr:row>
          <xdr:rowOff>600075</xdr:rowOff>
        </xdr:to>
        <xdr:sp macro="" textlink="">
          <xdr:nvSpPr>
            <xdr:cNvPr id="2373" name="Option Button 325" hidden="1">
              <a:extLst>
                <a:ext uri="{63B3BB69-23CF-44E3-9099-C40C66FF867C}">
                  <a14:compatExt spid="_x0000_s23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たまにあった　（週1回以下）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46</xdr:row>
          <xdr:rowOff>95250</xdr:rowOff>
        </xdr:from>
        <xdr:to>
          <xdr:col>8</xdr:col>
          <xdr:colOff>295275</xdr:colOff>
          <xdr:row>46</xdr:row>
          <xdr:rowOff>600075</xdr:rowOff>
        </xdr:to>
        <xdr:sp macro="" textlink="">
          <xdr:nvSpPr>
            <xdr:cNvPr id="2374" name="Option Button 326" hidden="1">
              <a:extLst>
                <a:ext uri="{63B3BB69-23CF-44E3-9099-C40C66FF867C}">
                  <a14:compatExt spid="_x0000_s23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ときどきあった　（週2～3回）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657225</xdr:colOff>
          <xdr:row>46</xdr:row>
          <xdr:rowOff>95250</xdr:rowOff>
        </xdr:from>
        <xdr:to>
          <xdr:col>10</xdr:col>
          <xdr:colOff>190500</xdr:colOff>
          <xdr:row>46</xdr:row>
          <xdr:rowOff>600075</xdr:rowOff>
        </xdr:to>
        <xdr:sp macro="" textlink="">
          <xdr:nvSpPr>
            <xdr:cNvPr id="2375" name="Option Button 327" hidden="1">
              <a:extLst>
                <a:ext uri="{63B3BB69-23CF-44E3-9099-C40C66FF867C}">
                  <a14:compatExt spid="_x0000_s23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しばしばあった（週4～6回）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552450</xdr:colOff>
          <xdr:row>46</xdr:row>
          <xdr:rowOff>95250</xdr:rowOff>
        </xdr:from>
        <xdr:to>
          <xdr:col>12</xdr:col>
          <xdr:colOff>85725</xdr:colOff>
          <xdr:row>46</xdr:row>
          <xdr:rowOff>600075</xdr:rowOff>
        </xdr:to>
        <xdr:sp macro="" textlink="">
          <xdr:nvSpPr>
            <xdr:cNvPr id="2376" name="Option Button 328" hidden="1">
              <a:extLst>
                <a:ext uri="{63B3BB69-23CF-44E3-9099-C40C66FF867C}">
                  <a14:compatExt spid="_x0000_s23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いつもあった　（毎日）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19050</xdr:rowOff>
        </xdr:from>
        <xdr:to>
          <xdr:col>12</xdr:col>
          <xdr:colOff>476250</xdr:colOff>
          <xdr:row>46</xdr:row>
          <xdr:rowOff>657225</xdr:rowOff>
        </xdr:to>
        <xdr:sp macro="" textlink="">
          <xdr:nvSpPr>
            <xdr:cNvPr id="2377" name="Group Box 329" hidden="1">
              <a:extLst>
                <a:ext uri="{63B3BB69-23CF-44E3-9099-C40C66FF867C}">
                  <a14:compatExt spid="_x0000_s237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76200</xdr:rowOff>
        </xdr:from>
        <xdr:to>
          <xdr:col>9</xdr:col>
          <xdr:colOff>0</xdr:colOff>
          <xdr:row>47</xdr:row>
          <xdr:rowOff>314325</xdr:rowOff>
        </xdr:to>
        <xdr:sp macro="" textlink="">
          <xdr:nvSpPr>
            <xdr:cNvPr id="2378" name="Option Button 330" hidden="1">
              <a:extLst>
                <a:ext uri="{63B3BB69-23CF-44E3-9099-C40C66FF867C}">
                  <a14:compatExt spid="_x0000_s23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1日3回の食事で十分な量が摂れていた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304800</xdr:rowOff>
        </xdr:from>
        <xdr:to>
          <xdr:col>9</xdr:col>
          <xdr:colOff>76200</xdr:colOff>
          <xdr:row>47</xdr:row>
          <xdr:rowOff>542925</xdr:rowOff>
        </xdr:to>
        <xdr:sp macro="" textlink="">
          <xdr:nvSpPr>
            <xdr:cNvPr id="2379" name="Option Button 331" hidden="1">
              <a:extLst>
                <a:ext uri="{63B3BB69-23CF-44E3-9099-C40C66FF867C}">
                  <a14:compatExt spid="_x0000_s23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1日3回の食事では少し食事量が不足し、ときどき間食が必要であった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533400</xdr:rowOff>
        </xdr:from>
        <xdr:to>
          <xdr:col>9</xdr:col>
          <xdr:colOff>352425</xdr:colOff>
          <xdr:row>47</xdr:row>
          <xdr:rowOff>771525</xdr:rowOff>
        </xdr:to>
        <xdr:sp macro="" textlink="">
          <xdr:nvSpPr>
            <xdr:cNvPr id="2380" name="Option Button 332" hidden="1">
              <a:extLst>
                <a:ext uri="{63B3BB69-23CF-44E3-9099-C40C66FF867C}">
                  <a14:compatExt spid="_x0000_s23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1日3回の食事ではかなり食事量が不足し、間食がどうしても必要であった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771525</xdr:rowOff>
        </xdr:from>
        <xdr:to>
          <xdr:col>10</xdr:col>
          <xdr:colOff>571500</xdr:colOff>
          <xdr:row>47</xdr:row>
          <xdr:rowOff>1009650</xdr:rowOff>
        </xdr:to>
        <xdr:sp macro="" textlink="">
          <xdr:nvSpPr>
            <xdr:cNvPr id="2381" name="Option Button 333" hidden="1">
              <a:extLst>
                <a:ext uri="{63B3BB69-23CF-44E3-9099-C40C66FF867C}">
                  <a14:compatExt spid="_x0000_s23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1日3回の食事以外に間食をしても十分な量を摂ることができなかった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9525</xdr:rowOff>
        </xdr:from>
        <xdr:to>
          <xdr:col>12</xdr:col>
          <xdr:colOff>542925</xdr:colOff>
          <xdr:row>47</xdr:row>
          <xdr:rowOff>1323975</xdr:rowOff>
        </xdr:to>
        <xdr:sp macro="" textlink="">
          <xdr:nvSpPr>
            <xdr:cNvPr id="2383" name="Group Box 335" hidden="1">
              <a:extLst>
                <a:ext uri="{63B3BB69-23CF-44E3-9099-C40C66FF867C}">
                  <a14:compatExt spid="_x0000_s2383"/>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1000125</xdr:rowOff>
        </xdr:from>
        <xdr:to>
          <xdr:col>10</xdr:col>
          <xdr:colOff>552450</xdr:colOff>
          <xdr:row>47</xdr:row>
          <xdr:rowOff>1238250</xdr:rowOff>
        </xdr:to>
        <xdr:sp macro="" textlink="">
          <xdr:nvSpPr>
            <xdr:cNvPr id="2386" name="Option Button 338" hidden="1">
              <a:extLst>
                <a:ext uri="{63B3BB69-23CF-44E3-9099-C40C66FF867C}">
                  <a14:compatExt spid="_x0000_s23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1日3回の食事以外に間食を摂ることができず、食事量が不足していた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48</xdr:row>
          <xdr:rowOff>85725</xdr:rowOff>
        </xdr:from>
        <xdr:to>
          <xdr:col>12</xdr:col>
          <xdr:colOff>438150</xdr:colOff>
          <xdr:row>48</xdr:row>
          <xdr:rowOff>323850</xdr:rowOff>
        </xdr:to>
        <xdr:sp macro="" textlink="">
          <xdr:nvSpPr>
            <xdr:cNvPr id="2388" name="Option Button 340" hidden="1">
              <a:extLst>
                <a:ext uri="{63B3BB69-23CF-44E3-9099-C40C66FF867C}">
                  <a14:compatExt spid="_x0000_s23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仕事や家事を十分にこなすことができ残業も可能であった。旅行、スポーツ、レジャー、外食なども今までどおり楽しめた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48</xdr:row>
          <xdr:rowOff>304800</xdr:rowOff>
        </xdr:from>
        <xdr:to>
          <xdr:col>11</xdr:col>
          <xdr:colOff>571500</xdr:colOff>
          <xdr:row>48</xdr:row>
          <xdr:rowOff>542925</xdr:rowOff>
        </xdr:to>
        <xdr:sp macro="" textlink="">
          <xdr:nvSpPr>
            <xdr:cNvPr id="2389" name="Option Button 341" hidden="1">
              <a:extLst>
                <a:ext uri="{63B3BB69-23CF-44E3-9099-C40C66FF867C}">
                  <a14:compatExt spid="_x0000_s23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通常の仕事(残業のない時間内の就労)や家事を行うことが可能であった(無理をしなければ困らない程度)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48</xdr:row>
          <xdr:rowOff>533400</xdr:rowOff>
        </xdr:from>
        <xdr:to>
          <xdr:col>12</xdr:col>
          <xdr:colOff>419100</xdr:colOff>
          <xdr:row>48</xdr:row>
          <xdr:rowOff>771525</xdr:rowOff>
        </xdr:to>
        <xdr:sp macro="" textlink="">
          <xdr:nvSpPr>
            <xdr:cNvPr id="2390" name="Option Button 342" hidden="1">
              <a:extLst>
                <a:ext uri="{63B3BB69-23CF-44E3-9099-C40C66FF867C}">
                  <a14:compatExt spid="_x0000_s23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仕事や家事を行うことが少し困難であった。今までより軽い仕事なら可能であった(今までの7-8割程度の活動ができた)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48</xdr:row>
          <xdr:rowOff>762000</xdr:rowOff>
        </xdr:from>
        <xdr:to>
          <xdr:col>11</xdr:col>
          <xdr:colOff>209550</xdr:colOff>
          <xdr:row>48</xdr:row>
          <xdr:rowOff>990600</xdr:rowOff>
        </xdr:to>
        <xdr:sp macro="" textlink="">
          <xdr:nvSpPr>
            <xdr:cNvPr id="2391" name="Option Button 343" hidden="1">
              <a:extLst>
                <a:ext uri="{63B3BB69-23CF-44E3-9099-C40C66FF867C}">
                  <a14:compatExt spid="_x0000_s23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仕事や家事を行うことが中程度に困難であった(今までの半分程度の活動ができた)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9525</xdr:rowOff>
        </xdr:from>
        <xdr:to>
          <xdr:col>12</xdr:col>
          <xdr:colOff>542925</xdr:colOff>
          <xdr:row>48</xdr:row>
          <xdr:rowOff>1314450</xdr:rowOff>
        </xdr:to>
        <xdr:sp macro="" textlink="">
          <xdr:nvSpPr>
            <xdr:cNvPr id="2392" name="Group Box 344" hidden="1">
              <a:extLst>
                <a:ext uri="{63B3BB69-23CF-44E3-9099-C40C66FF867C}">
                  <a14:compatExt spid="_x0000_s239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48</xdr:row>
          <xdr:rowOff>981075</xdr:rowOff>
        </xdr:from>
        <xdr:to>
          <xdr:col>8</xdr:col>
          <xdr:colOff>371475</xdr:colOff>
          <xdr:row>48</xdr:row>
          <xdr:rowOff>1219200</xdr:rowOff>
        </xdr:to>
        <xdr:sp macro="" textlink="">
          <xdr:nvSpPr>
            <xdr:cNvPr id="2393" name="Option Button 345" hidden="1">
              <a:extLst>
                <a:ext uri="{63B3BB69-23CF-44E3-9099-C40C66FF867C}">
                  <a14:compatExt spid="_x0000_s23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仕事や家事を行うことがほとんどできなかった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49</xdr:row>
          <xdr:rowOff>95250</xdr:rowOff>
        </xdr:from>
        <xdr:to>
          <xdr:col>5</xdr:col>
          <xdr:colOff>57150</xdr:colOff>
          <xdr:row>49</xdr:row>
          <xdr:rowOff>619125</xdr:rowOff>
        </xdr:to>
        <xdr:sp macro="" textlink="">
          <xdr:nvSpPr>
            <xdr:cNvPr id="2394" name="Option Button 346" hidden="1">
              <a:extLst>
                <a:ext uri="{63B3BB69-23CF-44E3-9099-C40C66FF867C}">
                  <a14:compatExt spid="_x0000_s23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まったく　　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49</xdr:row>
          <xdr:rowOff>95250</xdr:rowOff>
        </xdr:from>
        <xdr:to>
          <xdr:col>6</xdr:col>
          <xdr:colOff>533400</xdr:colOff>
          <xdr:row>49</xdr:row>
          <xdr:rowOff>619125</xdr:rowOff>
        </xdr:to>
        <xdr:sp macro="" textlink="">
          <xdr:nvSpPr>
            <xdr:cNvPr id="2395" name="Option Button 347" hidden="1">
              <a:extLst>
                <a:ext uri="{63B3BB69-23CF-44E3-9099-C40C66FF867C}">
                  <a14:compatExt spid="_x0000_s23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わずかに不満に思った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49</xdr:row>
          <xdr:rowOff>95250</xdr:rowOff>
        </xdr:from>
        <xdr:to>
          <xdr:col>8</xdr:col>
          <xdr:colOff>342900</xdr:colOff>
          <xdr:row>49</xdr:row>
          <xdr:rowOff>619125</xdr:rowOff>
        </xdr:to>
        <xdr:sp macro="" textlink="">
          <xdr:nvSpPr>
            <xdr:cNvPr id="2396" name="Option Button 348" hidden="1">
              <a:extLst>
                <a:ext uri="{63B3BB69-23CF-44E3-9099-C40C66FF867C}">
                  <a14:compatExt spid="_x0000_s23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95250</xdr:rowOff>
        </xdr:from>
        <xdr:to>
          <xdr:col>10</xdr:col>
          <xdr:colOff>209550</xdr:colOff>
          <xdr:row>49</xdr:row>
          <xdr:rowOff>619125</xdr:rowOff>
        </xdr:to>
        <xdr:sp macro="" textlink="">
          <xdr:nvSpPr>
            <xdr:cNvPr id="2397" name="Option Button 349" hidden="1">
              <a:extLst>
                <a:ext uri="{63B3BB69-23CF-44E3-9099-C40C66FF867C}">
                  <a14:compatExt spid="_x0000_s23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かなり不満に思った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552450</xdr:colOff>
          <xdr:row>49</xdr:row>
          <xdr:rowOff>95250</xdr:rowOff>
        </xdr:from>
        <xdr:to>
          <xdr:col>12</xdr:col>
          <xdr:colOff>85725</xdr:colOff>
          <xdr:row>49</xdr:row>
          <xdr:rowOff>619125</xdr:rowOff>
        </xdr:to>
        <xdr:sp macro="" textlink="">
          <xdr:nvSpPr>
            <xdr:cNvPr id="2398" name="Option Button 350" hidden="1">
              <a:extLst>
                <a:ext uri="{63B3BB69-23CF-44E3-9099-C40C66FF867C}">
                  <a14:compatExt spid="_x0000_s23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非常に不満に思った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19050</xdr:rowOff>
        </xdr:from>
        <xdr:to>
          <xdr:col>12</xdr:col>
          <xdr:colOff>476250</xdr:colOff>
          <xdr:row>49</xdr:row>
          <xdr:rowOff>657225</xdr:rowOff>
        </xdr:to>
        <xdr:sp macro="" textlink="">
          <xdr:nvSpPr>
            <xdr:cNvPr id="2399" name="Group Box 351" hidden="1">
              <a:extLst>
                <a:ext uri="{63B3BB69-23CF-44E3-9099-C40C66FF867C}">
                  <a14:compatExt spid="_x0000_s239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50</xdr:row>
          <xdr:rowOff>85725</xdr:rowOff>
        </xdr:from>
        <xdr:to>
          <xdr:col>5</xdr:col>
          <xdr:colOff>57150</xdr:colOff>
          <xdr:row>50</xdr:row>
          <xdr:rowOff>590550</xdr:rowOff>
        </xdr:to>
        <xdr:sp macro="" textlink="">
          <xdr:nvSpPr>
            <xdr:cNvPr id="2400" name="Option Button 352" hidden="1">
              <a:extLst>
                <a:ext uri="{63B3BB69-23CF-44E3-9099-C40C66FF867C}">
                  <a14:compatExt spid="_x0000_s24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まったく　　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50</xdr:row>
          <xdr:rowOff>85725</xdr:rowOff>
        </xdr:from>
        <xdr:to>
          <xdr:col>6</xdr:col>
          <xdr:colOff>533400</xdr:colOff>
          <xdr:row>50</xdr:row>
          <xdr:rowOff>590550</xdr:rowOff>
        </xdr:to>
        <xdr:sp macro="" textlink="">
          <xdr:nvSpPr>
            <xdr:cNvPr id="2401" name="Option Button 353" hidden="1">
              <a:extLst>
                <a:ext uri="{63B3BB69-23CF-44E3-9099-C40C66FF867C}">
                  <a14:compatExt spid="_x0000_s24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わずかに不満に思った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50</xdr:row>
          <xdr:rowOff>85725</xdr:rowOff>
        </xdr:from>
        <xdr:to>
          <xdr:col>8</xdr:col>
          <xdr:colOff>342900</xdr:colOff>
          <xdr:row>50</xdr:row>
          <xdr:rowOff>590550</xdr:rowOff>
        </xdr:to>
        <xdr:sp macro="" textlink="">
          <xdr:nvSpPr>
            <xdr:cNvPr id="2402" name="Option Button 354" hidden="1">
              <a:extLst>
                <a:ext uri="{63B3BB69-23CF-44E3-9099-C40C66FF867C}">
                  <a14:compatExt spid="_x0000_s24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85725</xdr:rowOff>
        </xdr:from>
        <xdr:to>
          <xdr:col>10</xdr:col>
          <xdr:colOff>209550</xdr:colOff>
          <xdr:row>50</xdr:row>
          <xdr:rowOff>590550</xdr:rowOff>
        </xdr:to>
        <xdr:sp macro="" textlink="">
          <xdr:nvSpPr>
            <xdr:cNvPr id="2403" name="Option Button 355" hidden="1">
              <a:extLst>
                <a:ext uri="{63B3BB69-23CF-44E3-9099-C40C66FF867C}">
                  <a14:compatExt spid="_x0000_s24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かなり不満に思った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552450</xdr:colOff>
          <xdr:row>50</xdr:row>
          <xdr:rowOff>85725</xdr:rowOff>
        </xdr:from>
        <xdr:to>
          <xdr:col>12</xdr:col>
          <xdr:colOff>85725</xdr:colOff>
          <xdr:row>50</xdr:row>
          <xdr:rowOff>590550</xdr:rowOff>
        </xdr:to>
        <xdr:sp macro="" textlink="">
          <xdr:nvSpPr>
            <xdr:cNvPr id="2404" name="Option Button 356" hidden="1">
              <a:extLst>
                <a:ext uri="{63B3BB69-23CF-44E3-9099-C40C66FF867C}">
                  <a14:compatExt spid="_x0000_s24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非常に不満に思った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19050</xdr:rowOff>
        </xdr:from>
        <xdr:to>
          <xdr:col>12</xdr:col>
          <xdr:colOff>476250</xdr:colOff>
          <xdr:row>50</xdr:row>
          <xdr:rowOff>628650</xdr:rowOff>
        </xdr:to>
        <xdr:sp macro="" textlink="">
          <xdr:nvSpPr>
            <xdr:cNvPr id="2405" name="Group Box 357" hidden="1">
              <a:extLst>
                <a:ext uri="{63B3BB69-23CF-44E3-9099-C40C66FF867C}">
                  <a14:compatExt spid="_x0000_s240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51</xdr:row>
          <xdr:rowOff>85725</xdr:rowOff>
        </xdr:from>
        <xdr:to>
          <xdr:col>5</xdr:col>
          <xdr:colOff>57150</xdr:colOff>
          <xdr:row>51</xdr:row>
          <xdr:rowOff>590550</xdr:rowOff>
        </xdr:to>
        <xdr:sp macro="" textlink="">
          <xdr:nvSpPr>
            <xdr:cNvPr id="2406" name="Option Button 358" hidden="1">
              <a:extLst>
                <a:ext uri="{63B3BB69-23CF-44E3-9099-C40C66FF867C}">
                  <a14:compatExt spid="_x0000_s24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まったく　　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51</xdr:row>
          <xdr:rowOff>85725</xdr:rowOff>
        </xdr:from>
        <xdr:to>
          <xdr:col>6</xdr:col>
          <xdr:colOff>514350</xdr:colOff>
          <xdr:row>51</xdr:row>
          <xdr:rowOff>590550</xdr:rowOff>
        </xdr:to>
        <xdr:sp macro="" textlink="">
          <xdr:nvSpPr>
            <xdr:cNvPr id="2407" name="Option Button 359" hidden="1">
              <a:extLst>
                <a:ext uri="{63B3BB69-23CF-44E3-9099-C40C66FF867C}">
                  <a14:compatExt spid="_x0000_s24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わずかに不満に思った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51</xdr:row>
          <xdr:rowOff>85725</xdr:rowOff>
        </xdr:from>
        <xdr:to>
          <xdr:col>8</xdr:col>
          <xdr:colOff>333375</xdr:colOff>
          <xdr:row>51</xdr:row>
          <xdr:rowOff>590550</xdr:rowOff>
        </xdr:to>
        <xdr:sp macro="" textlink="">
          <xdr:nvSpPr>
            <xdr:cNvPr id="2408" name="Option Button 360" hidden="1">
              <a:extLst>
                <a:ext uri="{63B3BB69-23CF-44E3-9099-C40C66FF867C}">
                  <a14:compatExt spid="_x0000_s24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676275</xdr:colOff>
          <xdr:row>51</xdr:row>
          <xdr:rowOff>85725</xdr:rowOff>
        </xdr:from>
        <xdr:to>
          <xdr:col>10</xdr:col>
          <xdr:colOff>200025</xdr:colOff>
          <xdr:row>51</xdr:row>
          <xdr:rowOff>590550</xdr:rowOff>
        </xdr:to>
        <xdr:sp macro="" textlink="">
          <xdr:nvSpPr>
            <xdr:cNvPr id="2409" name="Option Button 361" hidden="1">
              <a:extLst>
                <a:ext uri="{63B3BB69-23CF-44E3-9099-C40C66FF867C}">
                  <a14:compatExt spid="_x0000_s24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かなり不満に思った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552450</xdr:colOff>
          <xdr:row>51</xdr:row>
          <xdr:rowOff>85725</xdr:rowOff>
        </xdr:from>
        <xdr:to>
          <xdr:col>12</xdr:col>
          <xdr:colOff>85725</xdr:colOff>
          <xdr:row>51</xdr:row>
          <xdr:rowOff>590550</xdr:rowOff>
        </xdr:to>
        <xdr:sp macro="" textlink="">
          <xdr:nvSpPr>
            <xdr:cNvPr id="2410" name="Option Button 362" hidden="1">
              <a:extLst>
                <a:ext uri="{63B3BB69-23CF-44E3-9099-C40C66FF867C}">
                  <a14:compatExt spid="_x0000_s24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非常に不満に思った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19050</xdr:rowOff>
        </xdr:from>
        <xdr:to>
          <xdr:col>12</xdr:col>
          <xdr:colOff>476250</xdr:colOff>
          <xdr:row>51</xdr:row>
          <xdr:rowOff>638175</xdr:rowOff>
        </xdr:to>
        <xdr:sp macro="" textlink="">
          <xdr:nvSpPr>
            <xdr:cNvPr id="2411" name="Group Box 363" hidden="1">
              <a:extLst>
                <a:ext uri="{63B3BB69-23CF-44E3-9099-C40C66FF867C}">
                  <a14:compatExt spid="_x0000_s241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38</xdr:row>
          <xdr:rowOff>104775</xdr:rowOff>
        </xdr:from>
        <xdr:to>
          <xdr:col>5</xdr:col>
          <xdr:colOff>628650</xdr:colOff>
          <xdr:row>38</xdr:row>
          <xdr:rowOff>333375</xdr:rowOff>
        </xdr:to>
        <xdr:sp macro="" textlink="">
          <xdr:nvSpPr>
            <xdr:cNvPr id="2424" name="Check Box 376" hidden="1">
              <a:extLst>
                <a:ext uri="{63B3BB69-23CF-44E3-9099-C40C66FF867C}">
                  <a14:compatExt spid="_x0000_s24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まったくなかった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571500</xdr:rowOff>
        </xdr:from>
        <xdr:to>
          <xdr:col>5</xdr:col>
          <xdr:colOff>552450</xdr:colOff>
          <xdr:row>38</xdr:row>
          <xdr:rowOff>809625</xdr:rowOff>
        </xdr:to>
        <xdr:sp macro="" textlink="">
          <xdr:nvSpPr>
            <xdr:cNvPr id="2425" name="Check Box 377" hidden="1">
              <a:extLst>
                <a:ext uri="{63B3BB69-23CF-44E3-9099-C40C66FF867C}">
                  <a14:compatExt spid="_x0000_s24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冷や汗をかく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38</xdr:row>
          <xdr:rowOff>561975</xdr:rowOff>
        </xdr:from>
        <xdr:to>
          <xdr:col>7</xdr:col>
          <xdr:colOff>133350</xdr:colOff>
          <xdr:row>38</xdr:row>
          <xdr:rowOff>800100</xdr:rowOff>
        </xdr:to>
        <xdr:sp macro="" textlink="">
          <xdr:nvSpPr>
            <xdr:cNvPr id="2426" name="Check Box 378" hidden="1">
              <a:extLst>
                <a:ext uri="{63B3BB69-23CF-44E3-9099-C40C66FF867C}">
                  <a14:compatExt spid="_x0000_s24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どうきがする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38</xdr:row>
          <xdr:rowOff>561975</xdr:rowOff>
        </xdr:from>
        <xdr:to>
          <xdr:col>8</xdr:col>
          <xdr:colOff>285750</xdr:colOff>
          <xdr:row>38</xdr:row>
          <xdr:rowOff>800100</xdr:rowOff>
        </xdr:to>
        <xdr:sp macro="" textlink="">
          <xdr:nvSpPr>
            <xdr:cNvPr id="2427" name="Check Box 379" hidden="1">
              <a:extLst>
                <a:ext uri="{63B3BB69-23CF-44E3-9099-C40C66FF867C}">
                  <a14:compatExt spid="_x0000_s24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めまい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38</xdr:row>
          <xdr:rowOff>561975</xdr:rowOff>
        </xdr:from>
        <xdr:to>
          <xdr:col>9</xdr:col>
          <xdr:colOff>428625</xdr:colOff>
          <xdr:row>38</xdr:row>
          <xdr:rowOff>800100</xdr:rowOff>
        </xdr:to>
        <xdr:sp macro="" textlink="">
          <xdr:nvSpPr>
            <xdr:cNvPr id="2428" name="Check Box 380" hidden="1">
              <a:extLst>
                <a:ext uri="{63B3BB69-23CF-44E3-9099-C40C66FF867C}">
                  <a14:compatExt spid="_x0000_s24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頭痛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38</xdr:row>
          <xdr:rowOff>561975</xdr:rowOff>
        </xdr:from>
        <xdr:to>
          <xdr:col>10</xdr:col>
          <xdr:colOff>571500</xdr:colOff>
          <xdr:row>38</xdr:row>
          <xdr:rowOff>800100</xdr:rowOff>
        </xdr:to>
        <xdr:sp macro="" textlink="">
          <xdr:nvSpPr>
            <xdr:cNvPr id="2429" name="Check Box 381" hidden="1">
              <a:extLst>
                <a:ext uri="{63B3BB69-23CF-44E3-9099-C40C66FF867C}">
                  <a14:compatExt spid="_x0000_s24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失神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619125</xdr:colOff>
          <xdr:row>38</xdr:row>
          <xdr:rowOff>561975</xdr:rowOff>
        </xdr:from>
        <xdr:to>
          <xdr:col>12</xdr:col>
          <xdr:colOff>133350</xdr:colOff>
          <xdr:row>38</xdr:row>
          <xdr:rowOff>800100</xdr:rowOff>
        </xdr:to>
        <xdr:sp macro="" textlink="">
          <xdr:nvSpPr>
            <xdr:cNvPr id="2430" name="Check Box 382" hidden="1">
              <a:extLst>
                <a:ext uri="{63B3BB69-23CF-44E3-9099-C40C66FF867C}">
                  <a14:compatExt spid="_x0000_s24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全身がだるい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819150</xdr:rowOff>
        </xdr:from>
        <xdr:to>
          <xdr:col>5</xdr:col>
          <xdr:colOff>695325</xdr:colOff>
          <xdr:row>38</xdr:row>
          <xdr:rowOff>1047750</xdr:rowOff>
        </xdr:to>
        <xdr:sp macro="" textlink="">
          <xdr:nvSpPr>
            <xdr:cNvPr id="2431" name="Check Box 383" hidden="1">
              <a:extLst>
                <a:ext uri="{63B3BB69-23CF-44E3-9099-C40C66FF867C}">
                  <a14:compatExt spid="_x0000_s24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8. 全身の力が抜ける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819150</xdr:rowOff>
        </xdr:from>
        <xdr:to>
          <xdr:col>7</xdr:col>
          <xdr:colOff>381000</xdr:colOff>
          <xdr:row>38</xdr:row>
          <xdr:rowOff>1047750</xdr:rowOff>
        </xdr:to>
        <xdr:sp macro="" textlink="">
          <xdr:nvSpPr>
            <xdr:cNvPr id="2432" name="Check Box 384" hidden="1">
              <a:extLst>
                <a:ext uri="{63B3BB69-23CF-44E3-9099-C40C66FF867C}">
                  <a14:compatExt spid="_x0000_s24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9. 気力がでない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38</xdr:row>
          <xdr:rowOff>819150</xdr:rowOff>
        </xdr:from>
        <xdr:to>
          <xdr:col>9</xdr:col>
          <xdr:colOff>219075</xdr:colOff>
          <xdr:row>38</xdr:row>
          <xdr:rowOff>1047750</xdr:rowOff>
        </xdr:to>
        <xdr:sp macro="" textlink="">
          <xdr:nvSpPr>
            <xdr:cNvPr id="2433" name="Check Box 385" hidden="1">
              <a:extLst>
                <a:ext uri="{63B3BB69-23CF-44E3-9099-C40C66FF867C}">
                  <a14:compatExt spid="_x0000_s24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 手指のふるえ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38</xdr:row>
          <xdr:rowOff>819150</xdr:rowOff>
        </xdr:from>
        <xdr:to>
          <xdr:col>10</xdr:col>
          <xdr:colOff>495300</xdr:colOff>
          <xdr:row>38</xdr:row>
          <xdr:rowOff>1047750</xdr:rowOff>
        </xdr:to>
        <xdr:sp macro="" textlink="">
          <xdr:nvSpPr>
            <xdr:cNvPr id="2434" name="Check Box 386" hidden="1">
              <a:extLst>
                <a:ext uri="{63B3BB69-23CF-44E3-9099-C40C66FF867C}">
                  <a14:compatExt spid="_x0000_s24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11. 空腹感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1066800</xdr:rowOff>
        </xdr:from>
        <xdr:to>
          <xdr:col>7</xdr:col>
          <xdr:colOff>114300</xdr:colOff>
          <xdr:row>38</xdr:row>
          <xdr:rowOff>1295400</xdr:rowOff>
        </xdr:to>
        <xdr:sp macro="" textlink="">
          <xdr:nvSpPr>
            <xdr:cNvPr id="2435" name="Check Box 387" hidden="1">
              <a:extLst>
                <a:ext uri="{63B3BB69-23CF-44E3-9099-C40C66FF867C}">
                  <a14:compatExt spid="_x0000_s24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 呼吸促迫（息が荒くなること）</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35</xdr:row>
          <xdr:rowOff>352425</xdr:rowOff>
        </xdr:from>
        <xdr:to>
          <xdr:col>7</xdr:col>
          <xdr:colOff>323850</xdr:colOff>
          <xdr:row>35</xdr:row>
          <xdr:rowOff>552450</xdr:rowOff>
        </xdr:to>
        <xdr:sp macro="" textlink="">
          <xdr:nvSpPr>
            <xdr:cNvPr id="2451" name="Label 403" hidden="1">
              <a:extLst>
                <a:ext uri="{63B3BB69-23CF-44E3-9099-C40C66FF867C}">
                  <a14:compatExt spid="_x0000_s2451"/>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MS UI Gothic"/>
                  <a:ea typeface="MS UI Gothic"/>
                </a:rPr>
                <a:t>［次のような 全身の症状 が現れることがあった］</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35</xdr:row>
          <xdr:rowOff>1304925</xdr:rowOff>
        </xdr:from>
        <xdr:to>
          <xdr:col>7</xdr:col>
          <xdr:colOff>323850</xdr:colOff>
          <xdr:row>35</xdr:row>
          <xdr:rowOff>1524000</xdr:rowOff>
        </xdr:to>
        <xdr:sp macro="" textlink="">
          <xdr:nvSpPr>
            <xdr:cNvPr id="2453" name="Label 405" hidden="1">
              <a:extLst>
                <a:ext uri="{63B3BB69-23CF-44E3-9099-C40C66FF867C}">
                  <a14:compatExt spid="_x0000_s2453"/>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MS UI Gothic"/>
                  <a:ea typeface="MS UI Gothic"/>
                </a:rPr>
                <a:t>［次のような お腹の症状 が現れることがあった］</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38</xdr:row>
          <xdr:rowOff>352425</xdr:rowOff>
        </xdr:from>
        <xdr:to>
          <xdr:col>7</xdr:col>
          <xdr:colOff>285750</xdr:colOff>
          <xdr:row>38</xdr:row>
          <xdr:rowOff>552450</xdr:rowOff>
        </xdr:to>
        <xdr:sp macro="" textlink="">
          <xdr:nvSpPr>
            <xdr:cNvPr id="2454" name="Label 406" hidden="1">
              <a:extLst>
                <a:ext uri="{63B3BB69-23CF-44E3-9099-C40C66FF867C}">
                  <a14:compatExt spid="_x0000_s2454"/>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MS UI Gothic"/>
                  <a:ea typeface="MS UI Gothic"/>
                </a:rPr>
                <a:t>［次のような 全身の症状 が現れることがあった］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409575</xdr:rowOff>
        </xdr:from>
        <xdr:to>
          <xdr:col>2</xdr:col>
          <xdr:colOff>542925</xdr:colOff>
          <xdr:row>15</xdr:row>
          <xdr:rowOff>628650</xdr:rowOff>
        </xdr:to>
        <xdr:sp macro="" textlink="">
          <xdr:nvSpPr>
            <xdr:cNvPr id="2463" name="Option Button 415" hidden="1">
              <a:extLst>
                <a:ext uri="{63B3BB69-23CF-44E3-9099-C40C66FF867C}">
                  <a14:compatExt spid="_x0000_s24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409575</xdr:rowOff>
        </xdr:from>
        <xdr:to>
          <xdr:col>2</xdr:col>
          <xdr:colOff>561975</xdr:colOff>
          <xdr:row>16</xdr:row>
          <xdr:rowOff>628650</xdr:rowOff>
        </xdr:to>
        <xdr:sp macro="" textlink="">
          <xdr:nvSpPr>
            <xdr:cNvPr id="2464" name="Option Button 416" hidden="1">
              <a:extLst>
                <a:ext uri="{63B3BB69-23CF-44E3-9099-C40C66FF867C}">
                  <a14:compatExt spid="_x0000_s24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381000</xdr:rowOff>
        </xdr:from>
        <xdr:to>
          <xdr:col>2</xdr:col>
          <xdr:colOff>561975</xdr:colOff>
          <xdr:row>17</xdr:row>
          <xdr:rowOff>609600</xdr:rowOff>
        </xdr:to>
        <xdr:sp macro="" textlink="">
          <xdr:nvSpPr>
            <xdr:cNvPr id="2465" name="Option Button 417" hidden="1">
              <a:extLst>
                <a:ext uri="{63B3BB69-23CF-44E3-9099-C40C66FF867C}">
                  <a14:compatExt spid="_x0000_s24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390525</xdr:rowOff>
        </xdr:from>
        <xdr:to>
          <xdr:col>2</xdr:col>
          <xdr:colOff>504825</xdr:colOff>
          <xdr:row>18</xdr:row>
          <xdr:rowOff>619125</xdr:rowOff>
        </xdr:to>
        <xdr:sp macro="" textlink="">
          <xdr:nvSpPr>
            <xdr:cNvPr id="2466" name="Option Button 418" hidden="1">
              <a:extLst>
                <a:ext uri="{63B3BB69-23CF-44E3-9099-C40C66FF867C}">
                  <a14:compatExt spid="_x0000_s24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381000</xdr:rowOff>
        </xdr:from>
        <xdr:to>
          <xdr:col>2</xdr:col>
          <xdr:colOff>514350</xdr:colOff>
          <xdr:row>19</xdr:row>
          <xdr:rowOff>619125</xdr:rowOff>
        </xdr:to>
        <xdr:sp macro="" textlink="">
          <xdr:nvSpPr>
            <xdr:cNvPr id="2467" name="Option Button 419" hidden="1">
              <a:extLst>
                <a:ext uri="{63B3BB69-23CF-44E3-9099-C40C66FF867C}">
                  <a14:compatExt spid="_x0000_s24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371475</xdr:rowOff>
        </xdr:from>
        <xdr:to>
          <xdr:col>2</xdr:col>
          <xdr:colOff>542925</xdr:colOff>
          <xdr:row>20</xdr:row>
          <xdr:rowOff>628650</xdr:rowOff>
        </xdr:to>
        <xdr:sp macro="" textlink="">
          <xdr:nvSpPr>
            <xdr:cNvPr id="2468" name="Option Button 420" hidden="1">
              <a:extLst>
                <a:ext uri="{63B3BB69-23CF-44E3-9099-C40C66FF867C}">
                  <a14:compatExt spid="_x0000_s24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352425</xdr:rowOff>
        </xdr:from>
        <xdr:to>
          <xdr:col>2</xdr:col>
          <xdr:colOff>542925</xdr:colOff>
          <xdr:row>21</xdr:row>
          <xdr:rowOff>619125</xdr:rowOff>
        </xdr:to>
        <xdr:sp macro="" textlink="">
          <xdr:nvSpPr>
            <xdr:cNvPr id="2469" name="Option Button 421" hidden="1">
              <a:extLst>
                <a:ext uri="{63B3BB69-23CF-44E3-9099-C40C66FF867C}">
                  <a14:compatExt spid="_x0000_s24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352425</xdr:rowOff>
        </xdr:from>
        <xdr:to>
          <xdr:col>2</xdr:col>
          <xdr:colOff>542925</xdr:colOff>
          <xdr:row>22</xdr:row>
          <xdr:rowOff>609600</xdr:rowOff>
        </xdr:to>
        <xdr:sp macro="" textlink="">
          <xdr:nvSpPr>
            <xdr:cNvPr id="2470" name="Option Button 422" hidden="1">
              <a:extLst>
                <a:ext uri="{63B3BB69-23CF-44E3-9099-C40C66FF867C}">
                  <a14:compatExt spid="_x0000_s24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361950</xdr:rowOff>
        </xdr:from>
        <xdr:to>
          <xdr:col>2</xdr:col>
          <xdr:colOff>542925</xdr:colOff>
          <xdr:row>23</xdr:row>
          <xdr:rowOff>628650</xdr:rowOff>
        </xdr:to>
        <xdr:sp macro="" textlink="">
          <xdr:nvSpPr>
            <xdr:cNvPr id="2471" name="Option Button 423" hidden="1">
              <a:extLst>
                <a:ext uri="{63B3BB69-23CF-44E3-9099-C40C66FF867C}">
                  <a14:compatExt spid="_x0000_s24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371475</xdr:rowOff>
        </xdr:from>
        <xdr:to>
          <xdr:col>2</xdr:col>
          <xdr:colOff>542925</xdr:colOff>
          <xdr:row>24</xdr:row>
          <xdr:rowOff>609600</xdr:rowOff>
        </xdr:to>
        <xdr:sp macro="" textlink="">
          <xdr:nvSpPr>
            <xdr:cNvPr id="2472" name="Option Button 424" hidden="1">
              <a:extLst>
                <a:ext uri="{63B3BB69-23CF-44E3-9099-C40C66FF867C}">
                  <a14:compatExt spid="_x0000_s24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400050</xdr:rowOff>
        </xdr:from>
        <xdr:to>
          <xdr:col>2</xdr:col>
          <xdr:colOff>542925</xdr:colOff>
          <xdr:row>25</xdr:row>
          <xdr:rowOff>619125</xdr:rowOff>
        </xdr:to>
        <xdr:sp macro="" textlink="">
          <xdr:nvSpPr>
            <xdr:cNvPr id="2473" name="Option Button 425" hidden="1">
              <a:extLst>
                <a:ext uri="{63B3BB69-23CF-44E3-9099-C40C66FF867C}">
                  <a14:compatExt spid="_x0000_s24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409575</xdr:rowOff>
        </xdr:from>
        <xdr:to>
          <xdr:col>2</xdr:col>
          <xdr:colOff>542925</xdr:colOff>
          <xdr:row>26</xdr:row>
          <xdr:rowOff>619125</xdr:rowOff>
        </xdr:to>
        <xdr:sp macro="" textlink="">
          <xdr:nvSpPr>
            <xdr:cNvPr id="2474" name="Option Button 426" hidden="1">
              <a:extLst>
                <a:ext uri="{63B3BB69-23CF-44E3-9099-C40C66FF867C}">
                  <a14:compatExt spid="_x0000_s24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400050</xdr:rowOff>
        </xdr:from>
        <xdr:to>
          <xdr:col>2</xdr:col>
          <xdr:colOff>542925</xdr:colOff>
          <xdr:row>27</xdr:row>
          <xdr:rowOff>619125</xdr:rowOff>
        </xdr:to>
        <xdr:sp macro="" textlink="">
          <xdr:nvSpPr>
            <xdr:cNvPr id="2480" name="Option Button 432" hidden="1">
              <a:extLst>
                <a:ext uri="{63B3BB69-23CF-44E3-9099-C40C66FF867C}">
                  <a14:compatExt spid="_x0000_s24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390525</xdr:rowOff>
        </xdr:from>
        <xdr:to>
          <xdr:col>2</xdr:col>
          <xdr:colOff>514350</xdr:colOff>
          <xdr:row>28</xdr:row>
          <xdr:rowOff>619125</xdr:rowOff>
        </xdr:to>
        <xdr:sp macro="" textlink="">
          <xdr:nvSpPr>
            <xdr:cNvPr id="2481" name="Option Button 433" hidden="1">
              <a:extLst>
                <a:ext uri="{63B3BB69-23CF-44E3-9099-C40C66FF867C}">
                  <a14:compatExt spid="_x0000_s24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400050</xdr:rowOff>
        </xdr:from>
        <xdr:to>
          <xdr:col>2</xdr:col>
          <xdr:colOff>542925</xdr:colOff>
          <xdr:row>29</xdr:row>
          <xdr:rowOff>619125</xdr:rowOff>
        </xdr:to>
        <xdr:sp macro="" textlink="">
          <xdr:nvSpPr>
            <xdr:cNvPr id="2482" name="Option Button 434" hidden="1">
              <a:extLst>
                <a:ext uri="{63B3BB69-23CF-44E3-9099-C40C66FF867C}">
                  <a14:compatExt spid="_x0000_s24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400050</xdr:rowOff>
        </xdr:from>
        <xdr:to>
          <xdr:col>2</xdr:col>
          <xdr:colOff>504825</xdr:colOff>
          <xdr:row>30</xdr:row>
          <xdr:rowOff>638175</xdr:rowOff>
        </xdr:to>
        <xdr:sp macro="" textlink="">
          <xdr:nvSpPr>
            <xdr:cNvPr id="2483" name="Option Button 435" hidden="1">
              <a:extLst>
                <a:ext uri="{63B3BB69-23CF-44E3-9099-C40C66FF867C}">
                  <a14:compatExt spid="_x0000_s24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400050</xdr:rowOff>
        </xdr:from>
        <xdr:to>
          <xdr:col>2</xdr:col>
          <xdr:colOff>504825</xdr:colOff>
          <xdr:row>31</xdr:row>
          <xdr:rowOff>638175</xdr:rowOff>
        </xdr:to>
        <xdr:sp macro="" textlink="">
          <xdr:nvSpPr>
            <xdr:cNvPr id="2484" name="Option Button 436" hidden="1">
              <a:extLst>
                <a:ext uri="{63B3BB69-23CF-44E3-9099-C40C66FF867C}">
                  <a14:compatExt spid="_x0000_s24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390525</xdr:rowOff>
        </xdr:from>
        <xdr:to>
          <xdr:col>2</xdr:col>
          <xdr:colOff>504825</xdr:colOff>
          <xdr:row>33</xdr:row>
          <xdr:rowOff>638175</xdr:rowOff>
        </xdr:to>
        <xdr:sp macro="" textlink="">
          <xdr:nvSpPr>
            <xdr:cNvPr id="2486" name="Option Button 438" hidden="1">
              <a:extLst>
                <a:ext uri="{63B3BB69-23CF-44E3-9099-C40C66FF867C}">
                  <a14:compatExt spid="_x0000_s24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381000</xdr:rowOff>
        </xdr:from>
        <xdr:to>
          <xdr:col>2</xdr:col>
          <xdr:colOff>504825</xdr:colOff>
          <xdr:row>34</xdr:row>
          <xdr:rowOff>628650</xdr:rowOff>
        </xdr:to>
        <xdr:sp macro="" textlink="">
          <xdr:nvSpPr>
            <xdr:cNvPr id="2487" name="Option Button 439" hidden="1">
              <a:extLst>
                <a:ext uri="{63B3BB69-23CF-44E3-9099-C40C66FF867C}">
                  <a14:compatExt spid="_x0000_s24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390525</xdr:rowOff>
        </xdr:from>
        <xdr:to>
          <xdr:col>2</xdr:col>
          <xdr:colOff>504825</xdr:colOff>
          <xdr:row>36</xdr:row>
          <xdr:rowOff>628650</xdr:rowOff>
        </xdr:to>
        <xdr:sp macro="" textlink="">
          <xdr:nvSpPr>
            <xdr:cNvPr id="2488" name="Option Button 440" hidden="1">
              <a:extLst>
                <a:ext uri="{63B3BB69-23CF-44E3-9099-C40C66FF867C}">
                  <a14:compatExt spid="_x0000_s24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390525</xdr:rowOff>
        </xdr:from>
        <xdr:to>
          <xdr:col>2</xdr:col>
          <xdr:colOff>504825</xdr:colOff>
          <xdr:row>37</xdr:row>
          <xdr:rowOff>628650</xdr:rowOff>
        </xdr:to>
        <xdr:sp macro="" textlink="">
          <xdr:nvSpPr>
            <xdr:cNvPr id="2489" name="Option Button 441" hidden="1">
              <a:extLst>
                <a:ext uri="{63B3BB69-23CF-44E3-9099-C40C66FF867C}">
                  <a14:compatExt spid="_x0000_s24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371475</xdr:rowOff>
        </xdr:from>
        <xdr:to>
          <xdr:col>2</xdr:col>
          <xdr:colOff>504825</xdr:colOff>
          <xdr:row>39</xdr:row>
          <xdr:rowOff>619125</xdr:rowOff>
        </xdr:to>
        <xdr:sp macro="" textlink="">
          <xdr:nvSpPr>
            <xdr:cNvPr id="2490" name="Option Button 442" hidden="1">
              <a:extLst>
                <a:ext uri="{63B3BB69-23CF-44E3-9099-C40C66FF867C}">
                  <a14:compatExt spid="_x0000_s24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400050</xdr:rowOff>
        </xdr:from>
        <xdr:to>
          <xdr:col>2</xdr:col>
          <xdr:colOff>542925</xdr:colOff>
          <xdr:row>45</xdr:row>
          <xdr:rowOff>628650</xdr:rowOff>
        </xdr:to>
        <xdr:sp macro="" textlink="">
          <xdr:nvSpPr>
            <xdr:cNvPr id="2492" name="Option Button 444" hidden="1">
              <a:extLst>
                <a:ext uri="{63B3BB69-23CF-44E3-9099-C40C66FF867C}">
                  <a14:compatExt spid="_x0000_s24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400050</xdr:rowOff>
        </xdr:from>
        <xdr:to>
          <xdr:col>2</xdr:col>
          <xdr:colOff>542925</xdr:colOff>
          <xdr:row>46</xdr:row>
          <xdr:rowOff>628650</xdr:rowOff>
        </xdr:to>
        <xdr:sp macro="" textlink="">
          <xdr:nvSpPr>
            <xdr:cNvPr id="2493" name="Option Button 445" hidden="1">
              <a:extLst>
                <a:ext uri="{63B3BB69-23CF-44E3-9099-C40C66FF867C}">
                  <a14:compatExt spid="_x0000_s24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847725</xdr:rowOff>
        </xdr:from>
        <xdr:to>
          <xdr:col>2</xdr:col>
          <xdr:colOff>542925</xdr:colOff>
          <xdr:row>47</xdr:row>
          <xdr:rowOff>1104900</xdr:rowOff>
        </xdr:to>
        <xdr:sp macro="" textlink="">
          <xdr:nvSpPr>
            <xdr:cNvPr id="2494" name="Option Button 446" hidden="1">
              <a:extLst>
                <a:ext uri="{63B3BB69-23CF-44E3-9099-C40C66FF867C}">
                  <a14:compatExt spid="_x0000_s24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876300</xdr:rowOff>
        </xdr:from>
        <xdr:to>
          <xdr:col>2</xdr:col>
          <xdr:colOff>542925</xdr:colOff>
          <xdr:row>48</xdr:row>
          <xdr:rowOff>1123950</xdr:rowOff>
        </xdr:to>
        <xdr:sp macro="" textlink="">
          <xdr:nvSpPr>
            <xdr:cNvPr id="2501" name="Option Button 453" hidden="1">
              <a:extLst>
                <a:ext uri="{63B3BB69-23CF-44E3-9099-C40C66FF867C}">
                  <a14:compatExt spid="_x0000_s25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361950</xdr:rowOff>
        </xdr:from>
        <xdr:to>
          <xdr:col>2</xdr:col>
          <xdr:colOff>542925</xdr:colOff>
          <xdr:row>49</xdr:row>
          <xdr:rowOff>619125</xdr:rowOff>
        </xdr:to>
        <xdr:sp macro="" textlink="">
          <xdr:nvSpPr>
            <xdr:cNvPr id="2502" name="Option Button 454" hidden="1">
              <a:extLst>
                <a:ext uri="{63B3BB69-23CF-44E3-9099-C40C66FF867C}">
                  <a14:compatExt spid="_x0000_s25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361950</xdr:rowOff>
        </xdr:from>
        <xdr:to>
          <xdr:col>2</xdr:col>
          <xdr:colOff>542925</xdr:colOff>
          <xdr:row>50</xdr:row>
          <xdr:rowOff>590550</xdr:rowOff>
        </xdr:to>
        <xdr:sp macro="" textlink="">
          <xdr:nvSpPr>
            <xdr:cNvPr id="2503" name="Option Button 455" hidden="1">
              <a:extLst>
                <a:ext uri="{63B3BB69-23CF-44E3-9099-C40C66FF867C}">
                  <a14:compatExt spid="_x0000_s25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381000</xdr:rowOff>
        </xdr:from>
        <xdr:to>
          <xdr:col>2</xdr:col>
          <xdr:colOff>542925</xdr:colOff>
          <xdr:row>51</xdr:row>
          <xdr:rowOff>600075</xdr:rowOff>
        </xdr:to>
        <xdr:sp macro="" textlink="">
          <xdr:nvSpPr>
            <xdr:cNvPr id="2504" name="Option Button 456" hidden="1">
              <a:extLst>
                <a:ext uri="{63B3BB69-23CF-44E3-9099-C40C66FF867C}">
                  <a14:compatExt spid="_x0000_s25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400050</xdr:rowOff>
        </xdr:from>
        <xdr:to>
          <xdr:col>2</xdr:col>
          <xdr:colOff>504825</xdr:colOff>
          <xdr:row>44</xdr:row>
          <xdr:rowOff>619125</xdr:rowOff>
        </xdr:to>
        <xdr:sp macro="" textlink="">
          <xdr:nvSpPr>
            <xdr:cNvPr id="2508" name="Option Button 460" hidden="1">
              <a:extLst>
                <a:ext uri="{63B3BB69-23CF-44E3-9099-C40C66FF867C}">
                  <a14:compatExt spid="_x0000_s25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400050</xdr:rowOff>
        </xdr:from>
        <xdr:to>
          <xdr:col>3</xdr:col>
          <xdr:colOff>19050</xdr:colOff>
          <xdr:row>32</xdr:row>
          <xdr:rowOff>619125</xdr:rowOff>
        </xdr:to>
        <xdr:sp macro="" textlink="">
          <xdr:nvSpPr>
            <xdr:cNvPr id="2509" name="Option Button 461" hidden="1">
              <a:extLst>
                <a:ext uri="{63B3BB69-23CF-44E3-9099-C40C66FF867C}">
                  <a14:compatExt spid="_x0000_s25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absolute">
    <xdr:from>
      <xdr:col>0</xdr:col>
      <xdr:colOff>0</xdr:colOff>
      <xdr:row>1</xdr:row>
      <xdr:rowOff>57150</xdr:rowOff>
    </xdr:from>
    <xdr:to>
      <xdr:col>4</xdr:col>
      <xdr:colOff>685800</xdr:colOff>
      <xdr:row>16</xdr:row>
      <xdr:rowOff>85725</xdr:rowOff>
    </xdr:to>
    <xdr:graphicFrame macro="">
      <xdr:nvGraphicFramePr>
        <xdr:cNvPr id="1551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457200</xdr:colOff>
      <xdr:row>41</xdr:row>
      <xdr:rowOff>142875</xdr:rowOff>
    </xdr:from>
    <xdr:to>
      <xdr:col>13</xdr:col>
      <xdr:colOff>167986</xdr:colOff>
      <xdr:row>58</xdr:row>
      <xdr:rowOff>152400</xdr:rowOff>
    </xdr:to>
    <xdr:graphicFrame macro="">
      <xdr:nvGraphicFramePr>
        <xdr:cNvPr id="1551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41</xdr:row>
      <xdr:rowOff>142875</xdr:rowOff>
    </xdr:from>
    <xdr:to>
      <xdr:col>5</xdr:col>
      <xdr:colOff>266700</xdr:colOff>
      <xdr:row>58</xdr:row>
      <xdr:rowOff>152400</xdr:rowOff>
    </xdr:to>
    <xdr:graphicFrame macro="">
      <xdr:nvGraphicFramePr>
        <xdr:cNvPr id="1551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0</xdr:colOff>
      <xdr:row>59</xdr:row>
      <xdr:rowOff>104775</xdr:rowOff>
    </xdr:from>
    <xdr:to>
      <xdr:col>5</xdr:col>
      <xdr:colOff>266700</xdr:colOff>
      <xdr:row>77</xdr:row>
      <xdr:rowOff>114300</xdr:rowOff>
    </xdr:to>
    <xdr:graphicFrame macro="">
      <xdr:nvGraphicFramePr>
        <xdr:cNvPr id="15516"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466725</xdr:colOff>
      <xdr:row>59</xdr:row>
      <xdr:rowOff>104775</xdr:rowOff>
    </xdr:from>
    <xdr:to>
      <xdr:col>13</xdr:col>
      <xdr:colOff>142875</xdr:colOff>
      <xdr:row>77</xdr:row>
      <xdr:rowOff>123825</xdr:rowOff>
    </xdr:to>
    <xdr:graphicFrame macro="">
      <xdr:nvGraphicFramePr>
        <xdr:cNvPr id="15517"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1</xdr:row>
      <xdr:rowOff>57150</xdr:rowOff>
    </xdr:from>
    <xdr:to>
      <xdr:col>5</xdr:col>
      <xdr:colOff>0</xdr:colOff>
      <xdr:row>16</xdr:row>
      <xdr:rowOff>85725</xdr:rowOff>
    </xdr:to>
    <xdr:graphicFrame macro="">
      <xdr:nvGraphicFramePr>
        <xdr:cNvPr id="25728"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466725</xdr:colOff>
      <xdr:row>41</xdr:row>
      <xdr:rowOff>142875</xdr:rowOff>
    </xdr:from>
    <xdr:to>
      <xdr:col>13</xdr:col>
      <xdr:colOff>142875</xdr:colOff>
      <xdr:row>58</xdr:row>
      <xdr:rowOff>152400</xdr:rowOff>
    </xdr:to>
    <xdr:graphicFrame macro="">
      <xdr:nvGraphicFramePr>
        <xdr:cNvPr id="2572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41</xdr:row>
      <xdr:rowOff>142875</xdr:rowOff>
    </xdr:from>
    <xdr:to>
      <xdr:col>5</xdr:col>
      <xdr:colOff>276225</xdr:colOff>
      <xdr:row>58</xdr:row>
      <xdr:rowOff>152400</xdr:rowOff>
    </xdr:to>
    <xdr:graphicFrame macro="">
      <xdr:nvGraphicFramePr>
        <xdr:cNvPr id="25730"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0</xdr:colOff>
      <xdr:row>59</xdr:row>
      <xdr:rowOff>104775</xdr:rowOff>
    </xdr:from>
    <xdr:to>
      <xdr:col>5</xdr:col>
      <xdr:colOff>276225</xdr:colOff>
      <xdr:row>77</xdr:row>
      <xdr:rowOff>114300</xdr:rowOff>
    </xdr:to>
    <xdr:graphicFrame macro="">
      <xdr:nvGraphicFramePr>
        <xdr:cNvPr id="25731"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466725</xdr:colOff>
      <xdr:row>59</xdr:row>
      <xdr:rowOff>104775</xdr:rowOff>
    </xdr:from>
    <xdr:to>
      <xdr:col>13</xdr:col>
      <xdr:colOff>142875</xdr:colOff>
      <xdr:row>77</xdr:row>
      <xdr:rowOff>123825</xdr:rowOff>
    </xdr:to>
    <xdr:graphicFrame macro="">
      <xdr:nvGraphicFramePr>
        <xdr:cNvPr id="25732"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63</xdr:row>
      <xdr:rowOff>0</xdr:rowOff>
    </xdr:from>
    <xdr:to>
      <xdr:col>13</xdr:col>
      <xdr:colOff>139620</xdr:colOff>
      <xdr:row>86</xdr:row>
      <xdr:rowOff>142875</xdr:rowOff>
    </xdr:to>
    <xdr:pic>
      <xdr:nvPicPr>
        <xdr:cNvPr id="15" name="図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10825"/>
          <a:ext cx="5368845" cy="408622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126</xdr:row>
      <xdr:rowOff>0</xdr:rowOff>
    </xdr:from>
    <xdr:to>
      <xdr:col>6</xdr:col>
      <xdr:colOff>647700</xdr:colOff>
      <xdr:row>132</xdr:row>
      <xdr:rowOff>95250</xdr:rowOff>
    </xdr:to>
    <xdr:pic>
      <xdr:nvPicPr>
        <xdr:cNvPr id="20811" name="Picture 1" descr="PGSASロゴ"/>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0" y="20183475"/>
          <a:ext cx="133350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85725</xdr:colOff>
      <xdr:row>87</xdr:row>
      <xdr:rowOff>19050</xdr:rowOff>
    </xdr:from>
    <xdr:to>
      <xdr:col>4</xdr:col>
      <xdr:colOff>504825</xdr:colOff>
      <xdr:row>87</xdr:row>
      <xdr:rowOff>133350</xdr:rowOff>
    </xdr:to>
    <xdr:grpSp>
      <xdr:nvGrpSpPr>
        <xdr:cNvPr id="20814" name="Group 7"/>
        <xdr:cNvGrpSpPr>
          <a:grpSpLocks/>
        </xdr:cNvGrpSpPr>
      </xdr:nvGrpSpPr>
      <xdr:grpSpPr bwMode="auto">
        <a:xfrm>
          <a:off x="1495425" y="15573375"/>
          <a:ext cx="419100" cy="114300"/>
          <a:chOff x="157" y="1316"/>
          <a:chExt cx="44" cy="12"/>
        </a:xfrm>
      </xdr:grpSpPr>
      <xdr:sp macro="" textlink="">
        <xdr:nvSpPr>
          <xdr:cNvPr id="20822" name="Line 5"/>
          <xdr:cNvSpPr>
            <a:spLocks noChangeShapeType="1"/>
          </xdr:cNvSpPr>
        </xdr:nvSpPr>
        <xdr:spPr bwMode="auto">
          <a:xfrm>
            <a:off x="157" y="1323"/>
            <a:ext cx="44" cy="0"/>
          </a:xfrm>
          <a:prstGeom prst="line">
            <a:avLst/>
          </a:prstGeom>
          <a:noFill/>
          <a:ln w="28575">
            <a:solidFill>
              <a:srgbClr xmlns:mc="http://schemas.openxmlformats.org/markup-compatibility/2006" xmlns:a14="http://schemas.microsoft.com/office/drawing/2010/main" val="FF00FF" mc:Ignorable="a14" a14:legacySpreadsheetColorIndex="14"/>
            </a:solidFill>
            <a:round/>
            <a:headEnd/>
            <a:tailEnd/>
          </a:ln>
          <a:extLst>
            <a:ext uri="{909E8E84-426E-40DD-AFC4-6F175D3DCCD1}">
              <a14:hiddenFill xmlns:a14="http://schemas.microsoft.com/office/drawing/2010/main">
                <a:noFill/>
              </a14:hiddenFill>
            </a:ext>
          </a:extLst>
        </xdr:spPr>
      </xdr:sp>
      <xdr:sp macro="" textlink="">
        <xdr:nvSpPr>
          <xdr:cNvPr id="20823" name="AutoShape 6"/>
          <xdr:cNvSpPr>
            <a:spLocks noChangeArrowheads="1"/>
          </xdr:cNvSpPr>
        </xdr:nvSpPr>
        <xdr:spPr bwMode="auto">
          <a:xfrm>
            <a:off x="173" y="1316"/>
            <a:ext cx="12" cy="12"/>
          </a:xfrm>
          <a:prstGeom prst="diamond">
            <a:avLst/>
          </a:prstGeom>
          <a:solidFill>
            <a:srgbClr xmlns:mc="http://schemas.openxmlformats.org/markup-compatibility/2006" xmlns:a14="http://schemas.microsoft.com/office/drawing/2010/main" val="FF00FF" mc:Ignorable="a14" a14:legacySpreadsheetColorIndex="14"/>
          </a:solidFill>
          <a:ln w="9525">
            <a:solidFill>
              <a:srgbClr xmlns:mc="http://schemas.openxmlformats.org/markup-compatibility/2006" xmlns:a14="http://schemas.microsoft.com/office/drawing/2010/main" val="FF00FF" mc:Ignorable="a14" a14:legacySpreadsheetColorIndex="14"/>
            </a:solidFill>
            <a:miter lim="800000"/>
            <a:headEnd/>
            <a:tailEnd/>
          </a:ln>
        </xdr:spPr>
      </xdr:sp>
    </xdr:grpSp>
    <xdr:clientData/>
  </xdr:twoCellAnchor>
  <xdr:twoCellAnchor>
    <xdr:from>
      <xdr:col>10</xdr:col>
      <xdr:colOff>38100</xdr:colOff>
      <xdr:row>87</xdr:row>
      <xdr:rowOff>19050</xdr:rowOff>
    </xdr:from>
    <xdr:to>
      <xdr:col>11</xdr:col>
      <xdr:colOff>104775</xdr:colOff>
      <xdr:row>87</xdr:row>
      <xdr:rowOff>123825</xdr:rowOff>
    </xdr:to>
    <xdr:grpSp>
      <xdr:nvGrpSpPr>
        <xdr:cNvPr id="20815" name="Group 12"/>
        <xdr:cNvGrpSpPr>
          <a:grpSpLocks/>
        </xdr:cNvGrpSpPr>
      </xdr:nvGrpSpPr>
      <xdr:grpSpPr bwMode="auto">
        <a:xfrm>
          <a:off x="4562475" y="15573375"/>
          <a:ext cx="419100" cy="104775"/>
          <a:chOff x="451" y="1314"/>
          <a:chExt cx="44" cy="11"/>
        </a:xfrm>
      </xdr:grpSpPr>
      <xdr:sp macro="" textlink="">
        <xdr:nvSpPr>
          <xdr:cNvPr id="20820" name="Line 9"/>
          <xdr:cNvSpPr>
            <a:spLocks noChangeShapeType="1"/>
          </xdr:cNvSpPr>
        </xdr:nvSpPr>
        <xdr:spPr bwMode="auto">
          <a:xfrm>
            <a:off x="451" y="1320"/>
            <a:ext cx="44" cy="0"/>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20821" name="Rectangle 11"/>
          <xdr:cNvSpPr>
            <a:spLocks noChangeArrowheads="1"/>
          </xdr:cNvSpPr>
        </xdr:nvSpPr>
        <xdr:spPr bwMode="auto">
          <a:xfrm>
            <a:off x="469" y="1314"/>
            <a:ext cx="8" cy="11"/>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FF" mc:Ignorable="a14" a14:legacySpreadsheetColorIndex="12"/>
            </a:solidFill>
            <a:miter lim="800000"/>
            <a:headEnd/>
            <a:tailEnd/>
          </a:ln>
        </xdr:spPr>
      </xdr:sp>
    </xdr:grpSp>
    <xdr:clientData/>
  </xdr:twoCellAnchor>
  <xdr:twoCellAnchor>
    <xdr:from>
      <xdr:col>4</xdr:col>
      <xdr:colOff>666750</xdr:colOff>
      <xdr:row>88</xdr:row>
      <xdr:rowOff>38100</xdr:rowOff>
    </xdr:from>
    <xdr:to>
      <xdr:col>5</xdr:col>
      <xdr:colOff>400050</xdr:colOff>
      <xdr:row>88</xdr:row>
      <xdr:rowOff>133350</xdr:rowOff>
    </xdr:to>
    <xdr:grpSp>
      <xdr:nvGrpSpPr>
        <xdr:cNvPr id="20816" name="Group 17"/>
        <xdr:cNvGrpSpPr>
          <a:grpSpLocks/>
        </xdr:cNvGrpSpPr>
      </xdr:nvGrpSpPr>
      <xdr:grpSpPr bwMode="auto">
        <a:xfrm>
          <a:off x="2076450" y="15763875"/>
          <a:ext cx="419100" cy="95250"/>
          <a:chOff x="210" y="1333"/>
          <a:chExt cx="44" cy="10"/>
        </a:xfrm>
      </xdr:grpSpPr>
      <xdr:sp macro="" textlink="">
        <xdr:nvSpPr>
          <xdr:cNvPr id="20818" name="Line 14"/>
          <xdr:cNvSpPr>
            <a:spLocks noChangeShapeType="1"/>
          </xdr:cNvSpPr>
        </xdr:nvSpPr>
        <xdr:spPr bwMode="auto">
          <a:xfrm>
            <a:off x="210" y="1339"/>
            <a:ext cx="44" cy="0"/>
          </a:xfrm>
          <a:prstGeom prst="line">
            <a:avLst/>
          </a:prstGeom>
          <a:noFill/>
          <a:ln w="12700">
            <a:solidFill>
              <a:srgbClr xmlns:mc="http://schemas.openxmlformats.org/markup-compatibility/2006" xmlns:a14="http://schemas.microsoft.com/office/drawing/2010/main" val="993366" mc:Ignorable="a14" a14:legacySpreadsheetColorIndex="61"/>
            </a:solidFill>
            <a:round/>
            <a:headEnd/>
            <a:tailEnd/>
          </a:ln>
          <a:extLst>
            <a:ext uri="{909E8E84-426E-40DD-AFC4-6F175D3DCCD1}">
              <a14:hiddenFill xmlns:a14="http://schemas.microsoft.com/office/drawing/2010/main">
                <a:noFill/>
              </a14:hiddenFill>
            </a:ext>
          </a:extLst>
        </xdr:spPr>
      </xdr:sp>
      <xdr:sp macro="" textlink="">
        <xdr:nvSpPr>
          <xdr:cNvPr id="20819" name="AutoShape 16"/>
          <xdr:cNvSpPr>
            <a:spLocks noChangeArrowheads="1"/>
          </xdr:cNvSpPr>
        </xdr:nvSpPr>
        <xdr:spPr bwMode="auto">
          <a:xfrm>
            <a:off x="229" y="1333"/>
            <a:ext cx="10" cy="10"/>
          </a:xfrm>
          <a:prstGeom prst="triangle">
            <a:avLst>
              <a:gd name="adj" fmla="val 50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993366" mc:Ignorable="a14" a14:legacySpreadsheetColorIndex="61"/>
            </a:solidFill>
            <a:miter lim="800000"/>
            <a:headEnd/>
            <a:tailEnd/>
          </a:ln>
        </xdr:spPr>
      </xdr:sp>
    </xdr:grpSp>
    <xdr:clientData/>
  </xdr:twoCellAnchor>
  <xdr:twoCellAnchor>
    <xdr:from>
      <xdr:col>13</xdr:col>
      <xdr:colOff>0</xdr:colOff>
      <xdr:row>65</xdr:row>
      <xdr:rowOff>38100</xdr:rowOff>
    </xdr:from>
    <xdr:to>
      <xdr:col>13</xdr:col>
      <xdr:colOff>295275</xdr:colOff>
      <xdr:row>66</xdr:row>
      <xdr:rowOff>66675</xdr:rowOff>
    </xdr:to>
    <xdr:sp macro="" textlink="">
      <xdr:nvSpPr>
        <xdr:cNvPr id="20817" name="AutoShape 18"/>
        <xdr:cNvSpPr>
          <a:spLocks noChangeArrowheads="1"/>
        </xdr:cNvSpPr>
      </xdr:nvSpPr>
      <xdr:spPr bwMode="auto">
        <a:xfrm rot="2169491">
          <a:off x="5581650" y="10791825"/>
          <a:ext cx="295275" cy="200025"/>
        </a:xfrm>
        <a:prstGeom prst="leftArrow">
          <a:avLst>
            <a:gd name="adj1" fmla="val 43593"/>
            <a:gd name="adj2" fmla="val 800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5" Type="http://schemas.openxmlformats.org/officeDocument/2006/relationships/ctrlProp" Target="../ctrlProps/ctrlProp1.xml"/><Relationship Id="rId90" Type="http://schemas.openxmlformats.org/officeDocument/2006/relationships/ctrlProp" Target="../ctrlProps/ctrlProp86.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4" Type="http://schemas.openxmlformats.org/officeDocument/2006/relationships/vmlDrawing" Target="../drawings/vmlDrawing2.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drawing" Target="../drawings/drawing1.xml"/><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02.xml"/><Relationship Id="rId299" Type="http://schemas.openxmlformats.org/officeDocument/2006/relationships/ctrlProp" Target="../ctrlProps/ctrlProp384.xml"/><Relationship Id="rId21" Type="http://schemas.openxmlformats.org/officeDocument/2006/relationships/ctrlProp" Target="../ctrlProps/ctrlProp106.xml"/><Relationship Id="rId63" Type="http://schemas.openxmlformats.org/officeDocument/2006/relationships/ctrlProp" Target="../ctrlProps/ctrlProp148.xml"/><Relationship Id="rId159" Type="http://schemas.openxmlformats.org/officeDocument/2006/relationships/ctrlProp" Target="../ctrlProps/ctrlProp244.xml"/><Relationship Id="rId170" Type="http://schemas.openxmlformats.org/officeDocument/2006/relationships/ctrlProp" Target="../ctrlProps/ctrlProp255.xml"/><Relationship Id="rId226" Type="http://schemas.openxmlformats.org/officeDocument/2006/relationships/ctrlProp" Target="../ctrlProps/ctrlProp311.xml"/><Relationship Id="rId268" Type="http://schemas.openxmlformats.org/officeDocument/2006/relationships/ctrlProp" Target="../ctrlProps/ctrlProp353.xml"/><Relationship Id="rId32" Type="http://schemas.openxmlformats.org/officeDocument/2006/relationships/ctrlProp" Target="../ctrlProps/ctrlProp117.xml"/><Relationship Id="rId74" Type="http://schemas.openxmlformats.org/officeDocument/2006/relationships/ctrlProp" Target="../ctrlProps/ctrlProp159.xml"/><Relationship Id="rId128" Type="http://schemas.openxmlformats.org/officeDocument/2006/relationships/ctrlProp" Target="../ctrlProps/ctrlProp213.xml"/><Relationship Id="rId5" Type="http://schemas.openxmlformats.org/officeDocument/2006/relationships/ctrlProp" Target="../ctrlProps/ctrlProp90.xml"/><Relationship Id="rId181" Type="http://schemas.openxmlformats.org/officeDocument/2006/relationships/ctrlProp" Target="../ctrlProps/ctrlProp266.xml"/><Relationship Id="rId237" Type="http://schemas.openxmlformats.org/officeDocument/2006/relationships/ctrlProp" Target="../ctrlProps/ctrlProp322.xml"/><Relationship Id="rId279" Type="http://schemas.openxmlformats.org/officeDocument/2006/relationships/ctrlProp" Target="../ctrlProps/ctrlProp364.xml"/><Relationship Id="rId43" Type="http://schemas.openxmlformats.org/officeDocument/2006/relationships/ctrlProp" Target="../ctrlProps/ctrlProp128.xml"/><Relationship Id="rId139" Type="http://schemas.openxmlformats.org/officeDocument/2006/relationships/ctrlProp" Target="../ctrlProps/ctrlProp224.xml"/><Relationship Id="rId290" Type="http://schemas.openxmlformats.org/officeDocument/2006/relationships/ctrlProp" Target="../ctrlProps/ctrlProp375.xml"/><Relationship Id="rId304" Type="http://schemas.openxmlformats.org/officeDocument/2006/relationships/ctrlProp" Target="../ctrlProps/ctrlProp389.xml"/><Relationship Id="rId85" Type="http://schemas.openxmlformats.org/officeDocument/2006/relationships/ctrlProp" Target="../ctrlProps/ctrlProp170.xml"/><Relationship Id="rId150" Type="http://schemas.openxmlformats.org/officeDocument/2006/relationships/ctrlProp" Target="../ctrlProps/ctrlProp235.xml"/><Relationship Id="rId192" Type="http://schemas.openxmlformats.org/officeDocument/2006/relationships/ctrlProp" Target="../ctrlProps/ctrlProp277.xml"/><Relationship Id="rId206" Type="http://schemas.openxmlformats.org/officeDocument/2006/relationships/ctrlProp" Target="../ctrlProps/ctrlProp291.xml"/><Relationship Id="rId248" Type="http://schemas.openxmlformats.org/officeDocument/2006/relationships/ctrlProp" Target="../ctrlProps/ctrlProp333.xml"/><Relationship Id="rId12" Type="http://schemas.openxmlformats.org/officeDocument/2006/relationships/ctrlProp" Target="../ctrlProps/ctrlProp97.xml"/><Relationship Id="rId108" Type="http://schemas.openxmlformats.org/officeDocument/2006/relationships/ctrlProp" Target="../ctrlProps/ctrlProp193.xml"/><Relationship Id="rId54" Type="http://schemas.openxmlformats.org/officeDocument/2006/relationships/ctrlProp" Target="../ctrlProps/ctrlProp139.xml"/><Relationship Id="rId96" Type="http://schemas.openxmlformats.org/officeDocument/2006/relationships/ctrlProp" Target="../ctrlProps/ctrlProp181.xml"/><Relationship Id="rId161" Type="http://schemas.openxmlformats.org/officeDocument/2006/relationships/ctrlProp" Target="../ctrlProps/ctrlProp246.xml"/><Relationship Id="rId217" Type="http://schemas.openxmlformats.org/officeDocument/2006/relationships/ctrlProp" Target="../ctrlProps/ctrlProp302.xml"/><Relationship Id="rId259" Type="http://schemas.openxmlformats.org/officeDocument/2006/relationships/ctrlProp" Target="../ctrlProps/ctrlProp344.xml"/><Relationship Id="rId23" Type="http://schemas.openxmlformats.org/officeDocument/2006/relationships/ctrlProp" Target="../ctrlProps/ctrlProp108.xml"/><Relationship Id="rId119" Type="http://schemas.openxmlformats.org/officeDocument/2006/relationships/ctrlProp" Target="../ctrlProps/ctrlProp204.xml"/><Relationship Id="rId270" Type="http://schemas.openxmlformats.org/officeDocument/2006/relationships/ctrlProp" Target="../ctrlProps/ctrlProp355.xml"/><Relationship Id="rId291" Type="http://schemas.openxmlformats.org/officeDocument/2006/relationships/ctrlProp" Target="../ctrlProps/ctrlProp376.xml"/><Relationship Id="rId305" Type="http://schemas.openxmlformats.org/officeDocument/2006/relationships/comments" Target="../comments1.xml"/><Relationship Id="rId44" Type="http://schemas.openxmlformats.org/officeDocument/2006/relationships/ctrlProp" Target="../ctrlProps/ctrlProp129.xml"/><Relationship Id="rId65" Type="http://schemas.openxmlformats.org/officeDocument/2006/relationships/ctrlProp" Target="../ctrlProps/ctrlProp150.xml"/><Relationship Id="rId86" Type="http://schemas.openxmlformats.org/officeDocument/2006/relationships/ctrlProp" Target="../ctrlProps/ctrlProp171.xml"/><Relationship Id="rId130" Type="http://schemas.openxmlformats.org/officeDocument/2006/relationships/ctrlProp" Target="../ctrlProps/ctrlProp215.xml"/><Relationship Id="rId151" Type="http://schemas.openxmlformats.org/officeDocument/2006/relationships/ctrlProp" Target="../ctrlProps/ctrlProp236.xml"/><Relationship Id="rId172" Type="http://schemas.openxmlformats.org/officeDocument/2006/relationships/ctrlProp" Target="../ctrlProps/ctrlProp257.xml"/><Relationship Id="rId193" Type="http://schemas.openxmlformats.org/officeDocument/2006/relationships/ctrlProp" Target="../ctrlProps/ctrlProp278.xml"/><Relationship Id="rId207" Type="http://schemas.openxmlformats.org/officeDocument/2006/relationships/ctrlProp" Target="../ctrlProps/ctrlProp292.xml"/><Relationship Id="rId228" Type="http://schemas.openxmlformats.org/officeDocument/2006/relationships/ctrlProp" Target="../ctrlProps/ctrlProp313.xml"/><Relationship Id="rId249" Type="http://schemas.openxmlformats.org/officeDocument/2006/relationships/ctrlProp" Target="../ctrlProps/ctrlProp334.xml"/><Relationship Id="rId13" Type="http://schemas.openxmlformats.org/officeDocument/2006/relationships/ctrlProp" Target="../ctrlProps/ctrlProp98.xml"/><Relationship Id="rId109" Type="http://schemas.openxmlformats.org/officeDocument/2006/relationships/ctrlProp" Target="../ctrlProps/ctrlProp194.xml"/><Relationship Id="rId260" Type="http://schemas.openxmlformats.org/officeDocument/2006/relationships/ctrlProp" Target="../ctrlProps/ctrlProp345.xml"/><Relationship Id="rId281" Type="http://schemas.openxmlformats.org/officeDocument/2006/relationships/ctrlProp" Target="../ctrlProps/ctrlProp366.xml"/><Relationship Id="rId34" Type="http://schemas.openxmlformats.org/officeDocument/2006/relationships/ctrlProp" Target="../ctrlProps/ctrlProp119.xml"/><Relationship Id="rId55" Type="http://schemas.openxmlformats.org/officeDocument/2006/relationships/ctrlProp" Target="../ctrlProps/ctrlProp140.xml"/><Relationship Id="rId76" Type="http://schemas.openxmlformats.org/officeDocument/2006/relationships/ctrlProp" Target="../ctrlProps/ctrlProp161.xml"/><Relationship Id="rId97" Type="http://schemas.openxmlformats.org/officeDocument/2006/relationships/ctrlProp" Target="../ctrlProps/ctrlProp182.xml"/><Relationship Id="rId120" Type="http://schemas.openxmlformats.org/officeDocument/2006/relationships/ctrlProp" Target="../ctrlProps/ctrlProp205.xml"/><Relationship Id="rId141" Type="http://schemas.openxmlformats.org/officeDocument/2006/relationships/ctrlProp" Target="../ctrlProps/ctrlProp226.xml"/><Relationship Id="rId7" Type="http://schemas.openxmlformats.org/officeDocument/2006/relationships/ctrlProp" Target="../ctrlProps/ctrlProp92.xml"/><Relationship Id="rId162" Type="http://schemas.openxmlformats.org/officeDocument/2006/relationships/ctrlProp" Target="../ctrlProps/ctrlProp247.xml"/><Relationship Id="rId183" Type="http://schemas.openxmlformats.org/officeDocument/2006/relationships/ctrlProp" Target="../ctrlProps/ctrlProp268.xml"/><Relationship Id="rId218" Type="http://schemas.openxmlformats.org/officeDocument/2006/relationships/ctrlProp" Target="../ctrlProps/ctrlProp303.xml"/><Relationship Id="rId239" Type="http://schemas.openxmlformats.org/officeDocument/2006/relationships/ctrlProp" Target="../ctrlProps/ctrlProp324.xml"/><Relationship Id="rId250" Type="http://schemas.openxmlformats.org/officeDocument/2006/relationships/ctrlProp" Target="../ctrlProps/ctrlProp335.xml"/><Relationship Id="rId271" Type="http://schemas.openxmlformats.org/officeDocument/2006/relationships/ctrlProp" Target="../ctrlProps/ctrlProp356.xml"/><Relationship Id="rId292" Type="http://schemas.openxmlformats.org/officeDocument/2006/relationships/ctrlProp" Target="../ctrlProps/ctrlProp377.xml"/><Relationship Id="rId24" Type="http://schemas.openxmlformats.org/officeDocument/2006/relationships/ctrlProp" Target="../ctrlProps/ctrlProp109.xml"/><Relationship Id="rId45" Type="http://schemas.openxmlformats.org/officeDocument/2006/relationships/ctrlProp" Target="../ctrlProps/ctrlProp130.xml"/><Relationship Id="rId66" Type="http://schemas.openxmlformats.org/officeDocument/2006/relationships/ctrlProp" Target="../ctrlProps/ctrlProp151.xml"/><Relationship Id="rId87" Type="http://schemas.openxmlformats.org/officeDocument/2006/relationships/ctrlProp" Target="../ctrlProps/ctrlProp172.xml"/><Relationship Id="rId110" Type="http://schemas.openxmlformats.org/officeDocument/2006/relationships/ctrlProp" Target="../ctrlProps/ctrlProp195.xml"/><Relationship Id="rId131" Type="http://schemas.openxmlformats.org/officeDocument/2006/relationships/ctrlProp" Target="../ctrlProps/ctrlProp216.xml"/><Relationship Id="rId152" Type="http://schemas.openxmlformats.org/officeDocument/2006/relationships/ctrlProp" Target="../ctrlProps/ctrlProp237.xml"/><Relationship Id="rId173" Type="http://schemas.openxmlformats.org/officeDocument/2006/relationships/ctrlProp" Target="../ctrlProps/ctrlProp258.xml"/><Relationship Id="rId194" Type="http://schemas.openxmlformats.org/officeDocument/2006/relationships/ctrlProp" Target="../ctrlProps/ctrlProp279.xml"/><Relationship Id="rId208" Type="http://schemas.openxmlformats.org/officeDocument/2006/relationships/ctrlProp" Target="../ctrlProps/ctrlProp293.xml"/><Relationship Id="rId229" Type="http://schemas.openxmlformats.org/officeDocument/2006/relationships/ctrlProp" Target="../ctrlProps/ctrlProp314.xml"/><Relationship Id="rId240" Type="http://schemas.openxmlformats.org/officeDocument/2006/relationships/ctrlProp" Target="../ctrlProps/ctrlProp325.xml"/><Relationship Id="rId261" Type="http://schemas.openxmlformats.org/officeDocument/2006/relationships/ctrlProp" Target="../ctrlProps/ctrlProp346.xml"/><Relationship Id="rId14" Type="http://schemas.openxmlformats.org/officeDocument/2006/relationships/ctrlProp" Target="../ctrlProps/ctrlProp99.xml"/><Relationship Id="rId35" Type="http://schemas.openxmlformats.org/officeDocument/2006/relationships/ctrlProp" Target="../ctrlProps/ctrlProp120.xml"/><Relationship Id="rId56" Type="http://schemas.openxmlformats.org/officeDocument/2006/relationships/ctrlProp" Target="../ctrlProps/ctrlProp141.xml"/><Relationship Id="rId77" Type="http://schemas.openxmlformats.org/officeDocument/2006/relationships/ctrlProp" Target="../ctrlProps/ctrlProp162.xml"/><Relationship Id="rId100" Type="http://schemas.openxmlformats.org/officeDocument/2006/relationships/ctrlProp" Target="../ctrlProps/ctrlProp185.xml"/><Relationship Id="rId282" Type="http://schemas.openxmlformats.org/officeDocument/2006/relationships/ctrlProp" Target="../ctrlProps/ctrlProp367.xml"/><Relationship Id="rId8" Type="http://schemas.openxmlformats.org/officeDocument/2006/relationships/ctrlProp" Target="../ctrlProps/ctrlProp93.xml"/><Relationship Id="rId98" Type="http://schemas.openxmlformats.org/officeDocument/2006/relationships/ctrlProp" Target="../ctrlProps/ctrlProp183.xml"/><Relationship Id="rId121" Type="http://schemas.openxmlformats.org/officeDocument/2006/relationships/ctrlProp" Target="../ctrlProps/ctrlProp206.xml"/><Relationship Id="rId142" Type="http://schemas.openxmlformats.org/officeDocument/2006/relationships/ctrlProp" Target="../ctrlProps/ctrlProp227.xml"/><Relationship Id="rId163" Type="http://schemas.openxmlformats.org/officeDocument/2006/relationships/ctrlProp" Target="../ctrlProps/ctrlProp248.xml"/><Relationship Id="rId184" Type="http://schemas.openxmlformats.org/officeDocument/2006/relationships/ctrlProp" Target="../ctrlProps/ctrlProp269.xml"/><Relationship Id="rId219" Type="http://schemas.openxmlformats.org/officeDocument/2006/relationships/ctrlProp" Target="../ctrlProps/ctrlProp304.xml"/><Relationship Id="rId230" Type="http://schemas.openxmlformats.org/officeDocument/2006/relationships/ctrlProp" Target="../ctrlProps/ctrlProp315.xml"/><Relationship Id="rId251" Type="http://schemas.openxmlformats.org/officeDocument/2006/relationships/ctrlProp" Target="../ctrlProps/ctrlProp336.xml"/><Relationship Id="rId25" Type="http://schemas.openxmlformats.org/officeDocument/2006/relationships/ctrlProp" Target="../ctrlProps/ctrlProp110.xml"/><Relationship Id="rId46" Type="http://schemas.openxmlformats.org/officeDocument/2006/relationships/ctrlProp" Target="../ctrlProps/ctrlProp131.xml"/><Relationship Id="rId67" Type="http://schemas.openxmlformats.org/officeDocument/2006/relationships/ctrlProp" Target="../ctrlProps/ctrlProp152.xml"/><Relationship Id="rId272" Type="http://schemas.openxmlformats.org/officeDocument/2006/relationships/ctrlProp" Target="../ctrlProps/ctrlProp357.xml"/><Relationship Id="rId293" Type="http://schemas.openxmlformats.org/officeDocument/2006/relationships/ctrlProp" Target="../ctrlProps/ctrlProp378.xml"/><Relationship Id="rId88" Type="http://schemas.openxmlformats.org/officeDocument/2006/relationships/ctrlProp" Target="../ctrlProps/ctrlProp173.xml"/><Relationship Id="rId111" Type="http://schemas.openxmlformats.org/officeDocument/2006/relationships/ctrlProp" Target="../ctrlProps/ctrlProp196.xml"/><Relationship Id="rId132" Type="http://schemas.openxmlformats.org/officeDocument/2006/relationships/ctrlProp" Target="../ctrlProps/ctrlProp217.xml"/><Relationship Id="rId153" Type="http://schemas.openxmlformats.org/officeDocument/2006/relationships/ctrlProp" Target="../ctrlProps/ctrlProp238.xml"/><Relationship Id="rId174" Type="http://schemas.openxmlformats.org/officeDocument/2006/relationships/ctrlProp" Target="../ctrlProps/ctrlProp259.xml"/><Relationship Id="rId195" Type="http://schemas.openxmlformats.org/officeDocument/2006/relationships/ctrlProp" Target="../ctrlProps/ctrlProp280.xml"/><Relationship Id="rId209" Type="http://schemas.openxmlformats.org/officeDocument/2006/relationships/ctrlProp" Target="../ctrlProps/ctrlProp294.xml"/><Relationship Id="rId220" Type="http://schemas.openxmlformats.org/officeDocument/2006/relationships/ctrlProp" Target="../ctrlProps/ctrlProp305.xml"/><Relationship Id="rId241" Type="http://schemas.openxmlformats.org/officeDocument/2006/relationships/ctrlProp" Target="../ctrlProps/ctrlProp326.xml"/><Relationship Id="rId15" Type="http://schemas.openxmlformats.org/officeDocument/2006/relationships/ctrlProp" Target="../ctrlProps/ctrlProp100.xml"/><Relationship Id="rId36" Type="http://schemas.openxmlformats.org/officeDocument/2006/relationships/ctrlProp" Target="../ctrlProps/ctrlProp121.xml"/><Relationship Id="rId57" Type="http://schemas.openxmlformats.org/officeDocument/2006/relationships/ctrlProp" Target="../ctrlProps/ctrlProp142.xml"/><Relationship Id="rId262" Type="http://schemas.openxmlformats.org/officeDocument/2006/relationships/ctrlProp" Target="../ctrlProps/ctrlProp347.xml"/><Relationship Id="rId283" Type="http://schemas.openxmlformats.org/officeDocument/2006/relationships/ctrlProp" Target="../ctrlProps/ctrlProp368.xml"/><Relationship Id="rId78" Type="http://schemas.openxmlformats.org/officeDocument/2006/relationships/ctrlProp" Target="../ctrlProps/ctrlProp163.xml"/><Relationship Id="rId99" Type="http://schemas.openxmlformats.org/officeDocument/2006/relationships/ctrlProp" Target="../ctrlProps/ctrlProp184.xml"/><Relationship Id="rId101" Type="http://schemas.openxmlformats.org/officeDocument/2006/relationships/ctrlProp" Target="../ctrlProps/ctrlProp186.xml"/><Relationship Id="rId122" Type="http://schemas.openxmlformats.org/officeDocument/2006/relationships/ctrlProp" Target="../ctrlProps/ctrlProp207.xml"/><Relationship Id="rId143" Type="http://schemas.openxmlformats.org/officeDocument/2006/relationships/ctrlProp" Target="../ctrlProps/ctrlProp228.xml"/><Relationship Id="rId164" Type="http://schemas.openxmlformats.org/officeDocument/2006/relationships/ctrlProp" Target="../ctrlProps/ctrlProp249.xml"/><Relationship Id="rId185" Type="http://schemas.openxmlformats.org/officeDocument/2006/relationships/ctrlProp" Target="../ctrlProps/ctrlProp270.xml"/><Relationship Id="rId9" Type="http://schemas.openxmlformats.org/officeDocument/2006/relationships/ctrlProp" Target="../ctrlProps/ctrlProp94.xml"/><Relationship Id="rId210" Type="http://schemas.openxmlformats.org/officeDocument/2006/relationships/ctrlProp" Target="../ctrlProps/ctrlProp295.xml"/><Relationship Id="rId26" Type="http://schemas.openxmlformats.org/officeDocument/2006/relationships/ctrlProp" Target="../ctrlProps/ctrlProp111.xml"/><Relationship Id="rId231" Type="http://schemas.openxmlformats.org/officeDocument/2006/relationships/ctrlProp" Target="../ctrlProps/ctrlProp316.xml"/><Relationship Id="rId252" Type="http://schemas.openxmlformats.org/officeDocument/2006/relationships/ctrlProp" Target="../ctrlProps/ctrlProp337.xml"/><Relationship Id="rId273" Type="http://schemas.openxmlformats.org/officeDocument/2006/relationships/ctrlProp" Target="../ctrlProps/ctrlProp358.xml"/><Relationship Id="rId294" Type="http://schemas.openxmlformats.org/officeDocument/2006/relationships/ctrlProp" Target="../ctrlProps/ctrlProp379.xml"/><Relationship Id="rId47" Type="http://schemas.openxmlformats.org/officeDocument/2006/relationships/ctrlProp" Target="../ctrlProps/ctrlProp132.xml"/><Relationship Id="rId68" Type="http://schemas.openxmlformats.org/officeDocument/2006/relationships/ctrlProp" Target="../ctrlProps/ctrlProp153.xml"/><Relationship Id="rId89" Type="http://schemas.openxmlformats.org/officeDocument/2006/relationships/ctrlProp" Target="../ctrlProps/ctrlProp174.xml"/><Relationship Id="rId112" Type="http://schemas.openxmlformats.org/officeDocument/2006/relationships/ctrlProp" Target="../ctrlProps/ctrlProp197.xml"/><Relationship Id="rId133" Type="http://schemas.openxmlformats.org/officeDocument/2006/relationships/ctrlProp" Target="../ctrlProps/ctrlProp218.xml"/><Relationship Id="rId154" Type="http://schemas.openxmlformats.org/officeDocument/2006/relationships/ctrlProp" Target="../ctrlProps/ctrlProp239.xml"/><Relationship Id="rId175" Type="http://schemas.openxmlformats.org/officeDocument/2006/relationships/ctrlProp" Target="../ctrlProps/ctrlProp260.xml"/><Relationship Id="rId196" Type="http://schemas.openxmlformats.org/officeDocument/2006/relationships/ctrlProp" Target="../ctrlProps/ctrlProp281.xml"/><Relationship Id="rId200" Type="http://schemas.openxmlformats.org/officeDocument/2006/relationships/ctrlProp" Target="../ctrlProps/ctrlProp285.xml"/><Relationship Id="rId16" Type="http://schemas.openxmlformats.org/officeDocument/2006/relationships/ctrlProp" Target="../ctrlProps/ctrlProp101.xml"/><Relationship Id="rId221" Type="http://schemas.openxmlformats.org/officeDocument/2006/relationships/ctrlProp" Target="../ctrlProps/ctrlProp306.xml"/><Relationship Id="rId242" Type="http://schemas.openxmlformats.org/officeDocument/2006/relationships/ctrlProp" Target="../ctrlProps/ctrlProp327.xml"/><Relationship Id="rId263" Type="http://schemas.openxmlformats.org/officeDocument/2006/relationships/ctrlProp" Target="../ctrlProps/ctrlProp348.xml"/><Relationship Id="rId284" Type="http://schemas.openxmlformats.org/officeDocument/2006/relationships/ctrlProp" Target="../ctrlProps/ctrlProp369.xml"/><Relationship Id="rId37" Type="http://schemas.openxmlformats.org/officeDocument/2006/relationships/ctrlProp" Target="../ctrlProps/ctrlProp122.xml"/><Relationship Id="rId58" Type="http://schemas.openxmlformats.org/officeDocument/2006/relationships/ctrlProp" Target="../ctrlProps/ctrlProp143.xml"/><Relationship Id="rId79" Type="http://schemas.openxmlformats.org/officeDocument/2006/relationships/ctrlProp" Target="../ctrlProps/ctrlProp164.xml"/><Relationship Id="rId102" Type="http://schemas.openxmlformats.org/officeDocument/2006/relationships/ctrlProp" Target="../ctrlProps/ctrlProp187.xml"/><Relationship Id="rId123" Type="http://schemas.openxmlformats.org/officeDocument/2006/relationships/ctrlProp" Target="../ctrlProps/ctrlProp208.xml"/><Relationship Id="rId144" Type="http://schemas.openxmlformats.org/officeDocument/2006/relationships/ctrlProp" Target="../ctrlProps/ctrlProp229.xml"/><Relationship Id="rId90" Type="http://schemas.openxmlformats.org/officeDocument/2006/relationships/ctrlProp" Target="../ctrlProps/ctrlProp175.xml"/><Relationship Id="rId165" Type="http://schemas.openxmlformats.org/officeDocument/2006/relationships/ctrlProp" Target="../ctrlProps/ctrlProp250.xml"/><Relationship Id="rId186" Type="http://schemas.openxmlformats.org/officeDocument/2006/relationships/ctrlProp" Target="../ctrlProps/ctrlProp271.xml"/><Relationship Id="rId211" Type="http://schemas.openxmlformats.org/officeDocument/2006/relationships/ctrlProp" Target="../ctrlProps/ctrlProp296.xml"/><Relationship Id="rId232" Type="http://schemas.openxmlformats.org/officeDocument/2006/relationships/ctrlProp" Target="../ctrlProps/ctrlProp317.xml"/><Relationship Id="rId253" Type="http://schemas.openxmlformats.org/officeDocument/2006/relationships/ctrlProp" Target="../ctrlProps/ctrlProp338.xml"/><Relationship Id="rId274" Type="http://schemas.openxmlformats.org/officeDocument/2006/relationships/ctrlProp" Target="../ctrlProps/ctrlProp359.xml"/><Relationship Id="rId295" Type="http://schemas.openxmlformats.org/officeDocument/2006/relationships/ctrlProp" Target="../ctrlProps/ctrlProp380.xml"/><Relationship Id="rId27" Type="http://schemas.openxmlformats.org/officeDocument/2006/relationships/ctrlProp" Target="../ctrlProps/ctrlProp112.xml"/><Relationship Id="rId48" Type="http://schemas.openxmlformats.org/officeDocument/2006/relationships/ctrlProp" Target="../ctrlProps/ctrlProp133.xml"/><Relationship Id="rId69" Type="http://schemas.openxmlformats.org/officeDocument/2006/relationships/ctrlProp" Target="../ctrlProps/ctrlProp154.xml"/><Relationship Id="rId113" Type="http://schemas.openxmlformats.org/officeDocument/2006/relationships/ctrlProp" Target="../ctrlProps/ctrlProp198.xml"/><Relationship Id="rId134" Type="http://schemas.openxmlformats.org/officeDocument/2006/relationships/ctrlProp" Target="../ctrlProps/ctrlProp219.xml"/><Relationship Id="rId80" Type="http://schemas.openxmlformats.org/officeDocument/2006/relationships/ctrlProp" Target="../ctrlProps/ctrlProp165.xml"/><Relationship Id="rId155" Type="http://schemas.openxmlformats.org/officeDocument/2006/relationships/ctrlProp" Target="../ctrlProps/ctrlProp240.xml"/><Relationship Id="rId176" Type="http://schemas.openxmlformats.org/officeDocument/2006/relationships/ctrlProp" Target="../ctrlProps/ctrlProp261.xml"/><Relationship Id="rId197" Type="http://schemas.openxmlformats.org/officeDocument/2006/relationships/ctrlProp" Target="../ctrlProps/ctrlProp282.xml"/><Relationship Id="rId201" Type="http://schemas.openxmlformats.org/officeDocument/2006/relationships/ctrlProp" Target="../ctrlProps/ctrlProp286.xml"/><Relationship Id="rId222" Type="http://schemas.openxmlformats.org/officeDocument/2006/relationships/ctrlProp" Target="../ctrlProps/ctrlProp307.xml"/><Relationship Id="rId243" Type="http://schemas.openxmlformats.org/officeDocument/2006/relationships/ctrlProp" Target="../ctrlProps/ctrlProp328.xml"/><Relationship Id="rId264" Type="http://schemas.openxmlformats.org/officeDocument/2006/relationships/ctrlProp" Target="../ctrlProps/ctrlProp349.xml"/><Relationship Id="rId285" Type="http://schemas.openxmlformats.org/officeDocument/2006/relationships/ctrlProp" Target="../ctrlProps/ctrlProp370.xml"/><Relationship Id="rId17" Type="http://schemas.openxmlformats.org/officeDocument/2006/relationships/ctrlProp" Target="../ctrlProps/ctrlProp102.xml"/><Relationship Id="rId38" Type="http://schemas.openxmlformats.org/officeDocument/2006/relationships/ctrlProp" Target="../ctrlProps/ctrlProp123.xml"/><Relationship Id="rId59" Type="http://schemas.openxmlformats.org/officeDocument/2006/relationships/ctrlProp" Target="../ctrlProps/ctrlProp144.xml"/><Relationship Id="rId103" Type="http://schemas.openxmlformats.org/officeDocument/2006/relationships/ctrlProp" Target="../ctrlProps/ctrlProp188.xml"/><Relationship Id="rId124" Type="http://schemas.openxmlformats.org/officeDocument/2006/relationships/ctrlProp" Target="../ctrlProps/ctrlProp209.xml"/><Relationship Id="rId70" Type="http://schemas.openxmlformats.org/officeDocument/2006/relationships/ctrlProp" Target="../ctrlProps/ctrlProp155.xml"/><Relationship Id="rId91" Type="http://schemas.openxmlformats.org/officeDocument/2006/relationships/ctrlProp" Target="../ctrlProps/ctrlProp176.xml"/><Relationship Id="rId145" Type="http://schemas.openxmlformats.org/officeDocument/2006/relationships/ctrlProp" Target="../ctrlProps/ctrlProp230.xml"/><Relationship Id="rId166" Type="http://schemas.openxmlformats.org/officeDocument/2006/relationships/ctrlProp" Target="../ctrlProps/ctrlProp251.xml"/><Relationship Id="rId187" Type="http://schemas.openxmlformats.org/officeDocument/2006/relationships/ctrlProp" Target="../ctrlProps/ctrlProp272.xml"/><Relationship Id="rId1" Type="http://schemas.openxmlformats.org/officeDocument/2006/relationships/printerSettings" Target="../printerSettings/printerSettings2.bin"/><Relationship Id="rId212" Type="http://schemas.openxmlformats.org/officeDocument/2006/relationships/ctrlProp" Target="../ctrlProps/ctrlProp297.xml"/><Relationship Id="rId233" Type="http://schemas.openxmlformats.org/officeDocument/2006/relationships/ctrlProp" Target="../ctrlProps/ctrlProp318.xml"/><Relationship Id="rId254" Type="http://schemas.openxmlformats.org/officeDocument/2006/relationships/ctrlProp" Target="../ctrlProps/ctrlProp339.xml"/><Relationship Id="rId28" Type="http://schemas.openxmlformats.org/officeDocument/2006/relationships/ctrlProp" Target="../ctrlProps/ctrlProp113.xml"/><Relationship Id="rId49" Type="http://schemas.openxmlformats.org/officeDocument/2006/relationships/ctrlProp" Target="../ctrlProps/ctrlProp134.xml"/><Relationship Id="rId114" Type="http://schemas.openxmlformats.org/officeDocument/2006/relationships/ctrlProp" Target="../ctrlProps/ctrlProp199.xml"/><Relationship Id="rId275" Type="http://schemas.openxmlformats.org/officeDocument/2006/relationships/ctrlProp" Target="../ctrlProps/ctrlProp360.xml"/><Relationship Id="rId296" Type="http://schemas.openxmlformats.org/officeDocument/2006/relationships/ctrlProp" Target="../ctrlProps/ctrlProp381.xml"/><Relationship Id="rId300" Type="http://schemas.openxmlformats.org/officeDocument/2006/relationships/ctrlProp" Target="../ctrlProps/ctrlProp385.xml"/><Relationship Id="rId60" Type="http://schemas.openxmlformats.org/officeDocument/2006/relationships/ctrlProp" Target="../ctrlProps/ctrlProp145.xml"/><Relationship Id="rId81" Type="http://schemas.openxmlformats.org/officeDocument/2006/relationships/ctrlProp" Target="../ctrlProps/ctrlProp166.xml"/><Relationship Id="rId135" Type="http://schemas.openxmlformats.org/officeDocument/2006/relationships/ctrlProp" Target="../ctrlProps/ctrlProp220.xml"/><Relationship Id="rId156" Type="http://schemas.openxmlformats.org/officeDocument/2006/relationships/ctrlProp" Target="../ctrlProps/ctrlProp241.xml"/><Relationship Id="rId177" Type="http://schemas.openxmlformats.org/officeDocument/2006/relationships/ctrlProp" Target="../ctrlProps/ctrlProp262.xml"/><Relationship Id="rId198" Type="http://schemas.openxmlformats.org/officeDocument/2006/relationships/ctrlProp" Target="../ctrlProps/ctrlProp283.xml"/><Relationship Id="rId202" Type="http://schemas.openxmlformats.org/officeDocument/2006/relationships/ctrlProp" Target="../ctrlProps/ctrlProp287.xml"/><Relationship Id="rId223" Type="http://schemas.openxmlformats.org/officeDocument/2006/relationships/ctrlProp" Target="../ctrlProps/ctrlProp308.xml"/><Relationship Id="rId244" Type="http://schemas.openxmlformats.org/officeDocument/2006/relationships/ctrlProp" Target="../ctrlProps/ctrlProp329.xml"/><Relationship Id="rId18" Type="http://schemas.openxmlformats.org/officeDocument/2006/relationships/ctrlProp" Target="../ctrlProps/ctrlProp103.xml"/><Relationship Id="rId39" Type="http://schemas.openxmlformats.org/officeDocument/2006/relationships/ctrlProp" Target="../ctrlProps/ctrlProp124.xml"/><Relationship Id="rId265" Type="http://schemas.openxmlformats.org/officeDocument/2006/relationships/ctrlProp" Target="../ctrlProps/ctrlProp350.xml"/><Relationship Id="rId286" Type="http://schemas.openxmlformats.org/officeDocument/2006/relationships/ctrlProp" Target="../ctrlProps/ctrlProp371.xml"/><Relationship Id="rId50" Type="http://schemas.openxmlformats.org/officeDocument/2006/relationships/ctrlProp" Target="../ctrlProps/ctrlProp135.xml"/><Relationship Id="rId104" Type="http://schemas.openxmlformats.org/officeDocument/2006/relationships/ctrlProp" Target="../ctrlProps/ctrlProp189.xml"/><Relationship Id="rId125" Type="http://schemas.openxmlformats.org/officeDocument/2006/relationships/ctrlProp" Target="../ctrlProps/ctrlProp210.xml"/><Relationship Id="rId146" Type="http://schemas.openxmlformats.org/officeDocument/2006/relationships/ctrlProp" Target="../ctrlProps/ctrlProp231.xml"/><Relationship Id="rId167" Type="http://schemas.openxmlformats.org/officeDocument/2006/relationships/ctrlProp" Target="../ctrlProps/ctrlProp252.xml"/><Relationship Id="rId188" Type="http://schemas.openxmlformats.org/officeDocument/2006/relationships/ctrlProp" Target="../ctrlProps/ctrlProp273.xml"/><Relationship Id="rId71" Type="http://schemas.openxmlformats.org/officeDocument/2006/relationships/ctrlProp" Target="../ctrlProps/ctrlProp156.xml"/><Relationship Id="rId92" Type="http://schemas.openxmlformats.org/officeDocument/2006/relationships/ctrlProp" Target="../ctrlProps/ctrlProp177.xml"/><Relationship Id="rId213" Type="http://schemas.openxmlformats.org/officeDocument/2006/relationships/ctrlProp" Target="../ctrlProps/ctrlProp298.xml"/><Relationship Id="rId234" Type="http://schemas.openxmlformats.org/officeDocument/2006/relationships/ctrlProp" Target="../ctrlProps/ctrlProp319.xml"/><Relationship Id="rId2" Type="http://schemas.openxmlformats.org/officeDocument/2006/relationships/drawing" Target="../drawings/drawing2.xml"/><Relationship Id="rId29" Type="http://schemas.openxmlformats.org/officeDocument/2006/relationships/ctrlProp" Target="../ctrlProps/ctrlProp114.xml"/><Relationship Id="rId255" Type="http://schemas.openxmlformats.org/officeDocument/2006/relationships/ctrlProp" Target="../ctrlProps/ctrlProp340.xml"/><Relationship Id="rId276" Type="http://schemas.openxmlformats.org/officeDocument/2006/relationships/ctrlProp" Target="../ctrlProps/ctrlProp361.xml"/><Relationship Id="rId297" Type="http://schemas.openxmlformats.org/officeDocument/2006/relationships/ctrlProp" Target="../ctrlProps/ctrlProp382.xml"/><Relationship Id="rId40" Type="http://schemas.openxmlformats.org/officeDocument/2006/relationships/ctrlProp" Target="../ctrlProps/ctrlProp125.xml"/><Relationship Id="rId115" Type="http://schemas.openxmlformats.org/officeDocument/2006/relationships/ctrlProp" Target="../ctrlProps/ctrlProp200.xml"/><Relationship Id="rId136" Type="http://schemas.openxmlformats.org/officeDocument/2006/relationships/ctrlProp" Target="../ctrlProps/ctrlProp221.xml"/><Relationship Id="rId157" Type="http://schemas.openxmlformats.org/officeDocument/2006/relationships/ctrlProp" Target="../ctrlProps/ctrlProp242.xml"/><Relationship Id="rId178" Type="http://schemas.openxmlformats.org/officeDocument/2006/relationships/ctrlProp" Target="../ctrlProps/ctrlProp263.xml"/><Relationship Id="rId301" Type="http://schemas.openxmlformats.org/officeDocument/2006/relationships/ctrlProp" Target="../ctrlProps/ctrlProp386.xml"/><Relationship Id="rId61" Type="http://schemas.openxmlformats.org/officeDocument/2006/relationships/ctrlProp" Target="../ctrlProps/ctrlProp146.xml"/><Relationship Id="rId82" Type="http://schemas.openxmlformats.org/officeDocument/2006/relationships/ctrlProp" Target="../ctrlProps/ctrlProp167.xml"/><Relationship Id="rId199" Type="http://schemas.openxmlformats.org/officeDocument/2006/relationships/ctrlProp" Target="../ctrlProps/ctrlProp284.xml"/><Relationship Id="rId203" Type="http://schemas.openxmlformats.org/officeDocument/2006/relationships/ctrlProp" Target="../ctrlProps/ctrlProp288.xml"/><Relationship Id="rId19" Type="http://schemas.openxmlformats.org/officeDocument/2006/relationships/ctrlProp" Target="../ctrlProps/ctrlProp104.xml"/><Relationship Id="rId224" Type="http://schemas.openxmlformats.org/officeDocument/2006/relationships/ctrlProp" Target="../ctrlProps/ctrlProp309.xml"/><Relationship Id="rId245" Type="http://schemas.openxmlformats.org/officeDocument/2006/relationships/ctrlProp" Target="../ctrlProps/ctrlProp330.xml"/><Relationship Id="rId266" Type="http://schemas.openxmlformats.org/officeDocument/2006/relationships/ctrlProp" Target="../ctrlProps/ctrlProp351.xml"/><Relationship Id="rId287" Type="http://schemas.openxmlformats.org/officeDocument/2006/relationships/ctrlProp" Target="../ctrlProps/ctrlProp372.xml"/><Relationship Id="rId30" Type="http://schemas.openxmlformats.org/officeDocument/2006/relationships/ctrlProp" Target="../ctrlProps/ctrlProp115.xml"/><Relationship Id="rId105" Type="http://schemas.openxmlformats.org/officeDocument/2006/relationships/ctrlProp" Target="../ctrlProps/ctrlProp190.xml"/><Relationship Id="rId126" Type="http://schemas.openxmlformats.org/officeDocument/2006/relationships/ctrlProp" Target="../ctrlProps/ctrlProp211.xml"/><Relationship Id="rId147" Type="http://schemas.openxmlformats.org/officeDocument/2006/relationships/ctrlProp" Target="../ctrlProps/ctrlProp232.xml"/><Relationship Id="rId168" Type="http://schemas.openxmlformats.org/officeDocument/2006/relationships/ctrlProp" Target="../ctrlProps/ctrlProp253.xml"/><Relationship Id="rId51" Type="http://schemas.openxmlformats.org/officeDocument/2006/relationships/ctrlProp" Target="../ctrlProps/ctrlProp136.xml"/><Relationship Id="rId72" Type="http://schemas.openxmlformats.org/officeDocument/2006/relationships/ctrlProp" Target="../ctrlProps/ctrlProp157.xml"/><Relationship Id="rId93" Type="http://schemas.openxmlformats.org/officeDocument/2006/relationships/ctrlProp" Target="../ctrlProps/ctrlProp178.xml"/><Relationship Id="rId189" Type="http://schemas.openxmlformats.org/officeDocument/2006/relationships/ctrlProp" Target="../ctrlProps/ctrlProp274.xml"/><Relationship Id="rId3" Type="http://schemas.openxmlformats.org/officeDocument/2006/relationships/vmlDrawing" Target="../drawings/vmlDrawing3.vml"/><Relationship Id="rId214" Type="http://schemas.openxmlformats.org/officeDocument/2006/relationships/ctrlProp" Target="../ctrlProps/ctrlProp299.xml"/><Relationship Id="rId235" Type="http://schemas.openxmlformats.org/officeDocument/2006/relationships/ctrlProp" Target="../ctrlProps/ctrlProp320.xml"/><Relationship Id="rId256" Type="http://schemas.openxmlformats.org/officeDocument/2006/relationships/ctrlProp" Target="../ctrlProps/ctrlProp341.xml"/><Relationship Id="rId277" Type="http://schemas.openxmlformats.org/officeDocument/2006/relationships/ctrlProp" Target="../ctrlProps/ctrlProp362.xml"/><Relationship Id="rId298" Type="http://schemas.openxmlformats.org/officeDocument/2006/relationships/ctrlProp" Target="../ctrlProps/ctrlProp383.xml"/><Relationship Id="rId116" Type="http://schemas.openxmlformats.org/officeDocument/2006/relationships/ctrlProp" Target="../ctrlProps/ctrlProp201.xml"/><Relationship Id="rId137" Type="http://schemas.openxmlformats.org/officeDocument/2006/relationships/ctrlProp" Target="../ctrlProps/ctrlProp222.xml"/><Relationship Id="rId158" Type="http://schemas.openxmlformats.org/officeDocument/2006/relationships/ctrlProp" Target="../ctrlProps/ctrlProp243.xml"/><Relationship Id="rId302" Type="http://schemas.openxmlformats.org/officeDocument/2006/relationships/ctrlProp" Target="../ctrlProps/ctrlProp387.xml"/><Relationship Id="rId20" Type="http://schemas.openxmlformats.org/officeDocument/2006/relationships/ctrlProp" Target="../ctrlProps/ctrlProp105.xml"/><Relationship Id="rId41" Type="http://schemas.openxmlformats.org/officeDocument/2006/relationships/ctrlProp" Target="../ctrlProps/ctrlProp126.xml"/><Relationship Id="rId62" Type="http://schemas.openxmlformats.org/officeDocument/2006/relationships/ctrlProp" Target="../ctrlProps/ctrlProp147.xml"/><Relationship Id="rId83" Type="http://schemas.openxmlformats.org/officeDocument/2006/relationships/ctrlProp" Target="../ctrlProps/ctrlProp168.xml"/><Relationship Id="rId179" Type="http://schemas.openxmlformats.org/officeDocument/2006/relationships/ctrlProp" Target="../ctrlProps/ctrlProp264.xml"/><Relationship Id="rId190" Type="http://schemas.openxmlformats.org/officeDocument/2006/relationships/ctrlProp" Target="../ctrlProps/ctrlProp275.xml"/><Relationship Id="rId204" Type="http://schemas.openxmlformats.org/officeDocument/2006/relationships/ctrlProp" Target="../ctrlProps/ctrlProp289.xml"/><Relationship Id="rId225" Type="http://schemas.openxmlformats.org/officeDocument/2006/relationships/ctrlProp" Target="../ctrlProps/ctrlProp310.xml"/><Relationship Id="rId246" Type="http://schemas.openxmlformats.org/officeDocument/2006/relationships/ctrlProp" Target="../ctrlProps/ctrlProp331.xml"/><Relationship Id="rId267" Type="http://schemas.openxmlformats.org/officeDocument/2006/relationships/ctrlProp" Target="../ctrlProps/ctrlProp352.xml"/><Relationship Id="rId288" Type="http://schemas.openxmlformats.org/officeDocument/2006/relationships/ctrlProp" Target="../ctrlProps/ctrlProp373.xml"/><Relationship Id="rId106" Type="http://schemas.openxmlformats.org/officeDocument/2006/relationships/ctrlProp" Target="../ctrlProps/ctrlProp191.xml"/><Relationship Id="rId127" Type="http://schemas.openxmlformats.org/officeDocument/2006/relationships/ctrlProp" Target="../ctrlProps/ctrlProp212.xml"/><Relationship Id="rId10" Type="http://schemas.openxmlformats.org/officeDocument/2006/relationships/ctrlProp" Target="../ctrlProps/ctrlProp95.xml"/><Relationship Id="rId31" Type="http://schemas.openxmlformats.org/officeDocument/2006/relationships/ctrlProp" Target="../ctrlProps/ctrlProp116.xml"/><Relationship Id="rId52" Type="http://schemas.openxmlformats.org/officeDocument/2006/relationships/ctrlProp" Target="../ctrlProps/ctrlProp137.xml"/><Relationship Id="rId73" Type="http://schemas.openxmlformats.org/officeDocument/2006/relationships/ctrlProp" Target="../ctrlProps/ctrlProp158.xml"/><Relationship Id="rId94" Type="http://schemas.openxmlformats.org/officeDocument/2006/relationships/ctrlProp" Target="../ctrlProps/ctrlProp179.xml"/><Relationship Id="rId148" Type="http://schemas.openxmlformats.org/officeDocument/2006/relationships/ctrlProp" Target="../ctrlProps/ctrlProp233.xml"/><Relationship Id="rId169" Type="http://schemas.openxmlformats.org/officeDocument/2006/relationships/ctrlProp" Target="../ctrlProps/ctrlProp254.xml"/><Relationship Id="rId4" Type="http://schemas.openxmlformats.org/officeDocument/2006/relationships/vmlDrawing" Target="../drawings/vmlDrawing4.vml"/><Relationship Id="rId180" Type="http://schemas.openxmlformats.org/officeDocument/2006/relationships/ctrlProp" Target="../ctrlProps/ctrlProp265.xml"/><Relationship Id="rId215" Type="http://schemas.openxmlformats.org/officeDocument/2006/relationships/ctrlProp" Target="../ctrlProps/ctrlProp300.xml"/><Relationship Id="rId236" Type="http://schemas.openxmlformats.org/officeDocument/2006/relationships/ctrlProp" Target="../ctrlProps/ctrlProp321.xml"/><Relationship Id="rId257" Type="http://schemas.openxmlformats.org/officeDocument/2006/relationships/ctrlProp" Target="../ctrlProps/ctrlProp342.xml"/><Relationship Id="rId278" Type="http://schemas.openxmlformats.org/officeDocument/2006/relationships/ctrlProp" Target="../ctrlProps/ctrlProp363.xml"/><Relationship Id="rId303" Type="http://schemas.openxmlformats.org/officeDocument/2006/relationships/ctrlProp" Target="../ctrlProps/ctrlProp388.xml"/><Relationship Id="rId42" Type="http://schemas.openxmlformats.org/officeDocument/2006/relationships/ctrlProp" Target="../ctrlProps/ctrlProp127.xml"/><Relationship Id="rId84" Type="http://schemas.openxmlformats.org/officeDocument/2006/relationships/ctrlProp" Target="../ctrlProps/ctrlProp169.xml"/><Relationship Id="rId138" Type="http://schemas.openxmlformats.org/officeDocument/2006/relationships/ctrlProp" Target="../ctrlProps/ctrlProp223.xml"/><Relationship Id="rId191" Type="http://schemas.openxmlformats.org/officeDocument/2006/relationships/ctrlProp" Target="../ctrlProps/ctrlProp276.xml"/><Relationship Id="rId205" Type="http://schemas.openxmlformats.org/officeDocument/2006/relationships/ctrlProp" Target="../ctrlProps/ctrlProp290.xml"/><Relationship Id="rId247" Type="http://schemas.openxmlformats.org/officeDocument/2006/relationships/ctrlProp" Target="../ctrlProps/ctrlProp332.xml"/><Relationship Id="rId107" Type="http://schemas.openxmlformats.org/officeDocument/2006/relationships/ctrlProp" Target="../ctrlProps/ctrlProp192.xml"/><Relationship Id="rId289" Type="http://schemas.openxmlformats.org/officeDocument/2006/relationships/ctrlProp" Target="../ctrlProps/ctrlProp374.xml"/><Relationship Id="rId11" Type="http://schemas.openxmlformats.org/officeDocument/2006/relationships/ctrlProp" Target="../ctrlProps/ctrlProp96.xml"/><Relationship Id="rId53" Type="http://schemas.openxmlformats.org/officeDocument/2006/relationships/ctrlProp" Target="../ctrlProps/ctrlProp138.xml"/><Relationship Id="rId149" Type="http://schemas.openxmlformats.org/officeDocument/2006/relationships/ctrlProp" Target="../ctrlProps/ctrlProp234.xml"/><Relationship Id="rId95" Type="http://schemas.openxmlformats.org/officeDocument/2006/relationships/ctrlProp" Target="../ctrlProps/ctrlProp180.xml"/><Relationship Id="rId160" Type="http://schemas.openxmlformats.org/officeDocument/2006/relationships/ctrlProp" Target="../ctrlProps/ctrlProp245.xml"/><Relationship Id="rId216" Type="http://schemas.openxmlformats.org/officeDocument/2006/relationships/ctrlProp" Target="../ctrlProps/ctrlProp301.xml"/><Relationship Id="rId258" Type="http://schemas.openxmlformats.org/officeDocument/2006/relationships/ctrlProp" Target="../ctrlProps/ctrlProp343.xml"/><Relationship Id="rId22" Type="http://schemas.openxmlformats.org/officeDocument/2006/relationships/ctrlProp" Target="../ctrlProps/ctrlProp107.xml"/><Relationship Id="rId64" Type="http://schemas.openxmlformats.org/officeDocument/2006/relationships/ctrlProp" Target="../ctrlProps/ctrlProp149.xml"/><Relationship Id="rId118" Type="http://schemas.openxmlformats.org/officeDocument/2006/relationships/ctrlProp" Target="../ctrlProps/ctrlProp203.xml"/><Relationship Id="rId171" Type="http://schemas.openxmlformats.org/officeDocument/2006/relationships/ctrlProp" Target="../ctrlProps/ctrlProp256.xml"/><Relationship Id="rId227" Type="http://schemas.openxmlformats.org/officeDocument/2006/relationships/ctrlProp" Target="../ctrlProps/ctrlProp312.xml"/><Relationship Id="rId269" Type="http://schemas.openxmlformats.org/officeDocument/2006/relationships/ctrlProp" Target="../ctrlProps/ctrlProp354.xml"/><Relationship Id="rId33" Type="http://schemas.openxmlformats.org/officeDocument/2006/relationships/ctrlProp" Target="../ctrlProps/ctrlProp118.xml"/><Relationship Id="rId129" Type="http://schemas.openxmlformats.org/officeDocument/2006/relationships/ctrlProp" Target="../ctrlProps/ctrlProp214.xml"/><Relationship Id="rId280" Type="http://schemas.openxmlformats.org/officeDocument/2006/relationships/ctrlProp" Target="../ctrlProps/ctrlProp365.xml"/><Relationship Id="rId75" Type="http://schemas.openxmlformats.org/officeDocument/2006/relationships/ctrlProp" Target="../ctrlProps/ctrlProp160.xml"/><Relationship Id="rId140" Type="http://schemas.openxmlformats.org/officeDocument/2006/relationships/ctrlProp" Target="../ctrlProps/ctrlProp225.xml"/><Relationship Id="rId182" Type="http://schemas.openxmlformats.org/officeDocument/2006/relationships/ctrlProp" Target="../ctrlProps/ctrlProp267.xml"/><Relationship Id="rId6" Type="http://schemas.openxmlformats.org/officeDocument/2006/relationships/ctrlProp" Target="../ctrlProps/ctrlProp91.xml"/><Relationship Id="rId238" Type="http://schemas.openxmlformats.org/officeDocument/2006/relationships/ctrlProp" Target="../ctrlProps/ctrlProp32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image" Target="../media/image3.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81"/>
  <sheetViews>
    <sheetView topLeftCell="A26" zoomScale="110" zoomScaleNormal="110" workbookViewId="0">
      <selection activeCell="G15" sqref="G15"/>
    </sheetView>
  </sheetViews>
  <sheetFormatPr defaultRowHeight="13.5"/>
  <cols>
    <col min="1" max="1" width="15.25" customWidth="1"/>
    <col min="2" max="2" width="12.25" customWidth="1"/>
    <col min="3" max="3" width="6" bestFit="1" customWidth="1"/>
    <col min="4" max="4" width="13.375" customWidth="1"/>
    <col min="7" max="7" width="9" customWidth="1"/>
    <col min="8" max="8" width="6.125" customWidth="1"/>
    <col min="9" max="10" width="6.125" hidden="1" customWidth="1"/>
    <col min="11" max="11" width="6.125" customWidth="1"/>
  </cols>
  <sheetData>
    <row r="1" spans="1:11" ht="19.5" customHeight="1">
      <c r="A1" s="49" t="s">
        <v>140</v>
      </c>
      <c r="B1" s="36"/>
      <c r="C1" s="36"/>
      <c r="D1" s="36"/>
      <c r="E1" s="36"/>
      <c r="F1" s="36"/>
      <c r="G1" s="36"/>
      <c r="H1" s="36"/>
      <c r="I1" s="36"/>
      <c r="J1" s="36"/>
      <c r="K1" s="36"/>
    </row>
    <row r="2" spans="1:11" s="2" customFormat="1" ht="19.5" customHeight="1">
      <c r="A2" s="24" t="s">
        <v>244</v>
      </c>
      <c r="B2" s="37"/>
      <c r="C2" s="16"/>
      <c r="D2" s="20"/>
      <c r="E2" s="49"/>
      <c r="F2" s="49"/>
      <c r="G2" s="49"/>
      <c r="H2" s="49"/>
      <c r="I2" s="49"/>
      <c r="J2" s="49"/>
      <c r="K2" s="49"/>
    </row>
    <row r="3" spans="1:11" s="2" customFormat="1" ht="19.5" customHeight="1">
      <c r="A3" s="24" t="s">
        <v>122</v>
      </c>
      <c r="B3" s="38"/>
      <c r="C3" s="24" t="s">
        <v>123</v>
      </c>
      <c r="D3" s="41"/>
      <c r="E3" s="49"/>
      <c r="F3" s="49"/>
      <c r="G3" s="49"/>
      <c r="H3" s="49"/>
      <c r="I3" s="49"/>
      <c r="J3" s="49"/>
      <c r="K3" s="49"/>
    </row>
    <row r="4" spans="1:11" s="2" customFormat="1" ht="19.5" customHeight="1">
      <c r="A4" s="24" t="s">
        <v>109</v>
      </c>
      <c r="B4" s="39"/>
      <c r="C4" s="115" t="s">
        <v>237</v>
      </c>
      <c r="D4" s="20"/>
      <c r="E4" s="49"/>
      <c r="F4" s="49"/>
      <c r="G4" s="49"/>
      <c r="H4" s="49"/>
      <c r="I4" s="49"/>
      <c r="J4" s="49"/>
      <c r="K4" s="49"/>
    </row>
    <row r="5" spans="1:11" s="2" customFormat="1" ht="19.5" customHeight="1">
      <c r="A5" s="24" t="s">
        <v>114</v>
      </c>
      <c r="B5" s="40"/>
      <c r="C5" s="16"/>
      <c r="D5" s="21"/>
      <c r="E5" s="49"/>
      <c r="F5" s="49"/>
      <c r="G5" s="49"/>
      <c r="H5" s="49"/>
      <c r="I5" s="49"/>
      <c r="J5" s="49"/>
      <c r="K5" s="49"/>
    </row>
    <row r="6" spans="1:11" s="2" customFormat="1" ht="19.5" customHeight="1">
      <c r="A6" s="24" t="s">
        <v>134</v>
      </c>
      <c r="B6" s="40"/>
      <c r="C6" s="22" t="s">
        <v>336</v>
      </c>
      <c r="D6" s="23"/>
      <c r="E6" s="17"/>
      <c r="F6" s="49"/>
      <c r="G6" s="49"/>
      <c r="H6" s="49"/>
      <c r="I6" s="49"/>
      <c r="J6" s="49"/>
      <c r="K6" s="49"/>
    </row>
    <row r="7" spans="1:11" s="2" customFormat="1" ht="19.5" customHeight="1">
      <c r="A7" s="24" t="s">
        <v>112</v>
      </c>
      <c r="B7" s="37"/>
      <c r="C7" s="22" t="s">
        <v>245</v>
      </c>
      <c r="D7" s="25" t="s">
        <v>246</v>
      </c>
      <c r="E7" s="31" t="e">
        <f>B7/((B6/100)*(B6/100))</f>
        <v>#DIV/0!</v>
      </c>
      <c r="F7" s="49"/>
      <c r="G7" s="49"/>
      <c r="H7" s="49"/>
      <c r="I7" s="49"/>
      <c r="J7" s="49"/>
      <c r="K7" s="49"/>
    </row>
    <row r="8" spans="1:11" s="2" customFormat="1" ht="19.5" customHeight="1">
      <c r="A8" s="24" t="s">
        <v>113</v>
      </c>
      <c r="B8" s="37"/>
      <c r="C8" s="22" t="s">
        <v>245</v>
      </c>
      <c r="D8" s="25" t="s">
        <v>151</v>
      </c>
      <c r="E8" s="31" t="e">
        <f>B8/((B6/100)*(B6/100))</f>
        <v>#DIV/0!</v>
      </c>
      <c r="F8" s="49"/>
      <c r="G8" s="49"/>
      <c r="H8" s="49"/>
      <c r="I8" s="49"/>
      <c r="J8" s="49"/>
      <c r="K8" s="49"/>
    </row>
    <row r="9" spans="1:11" s="2" customFormat="1" ht="19.5" customHeight="1">
      <c r="A9" s="24" t="s">
        <v>135</v>
      </c>
      <c r="B9" s="93" t="str">
        <f>IF(LEN(質問票!J1)=0,"(未入力)",質問票!J1)</f>
        <v>(未入力)</v>
      </c>
      <c r="C9" s="94" t="s">
        <v>247</v>
      </c>
      <c r="D9" s="95" t="s">
        <v>152</v>
      </c>
      <c r="E9" s="96" t="e">
        <f>B9/((B6/100)*(B6/100))</f>
        <v>#VALUE!</v>
      </c>
      <c r="F9" s="114" t="s">
        <v>333</v>
      </c>
      <c r="G9" s="49"/>
      <c r="H9" s="49"/>
      <c r="I9" s="49"/>
      <c r="J9" s="49"/>
      <c r="K9" s="49"/>
    </row>
    <row r="10" spans="1:11" s="2" customFormat="1" ht="19.5" customHeight="1">
      <c r="A10" s="24" t="s">
        <v>136</v>
      </c>
      <c r="B10" s="97">
        <f>(質問票!F1-患者基本情報!B13)/30</f>
        <v>0</v>
      </c>
      <c r="C10" s="94" t="s">
        <v>137</v>
      </c>
      <c r="D10" s="98"/>
      <c r="E10" s="99" t="str">
        <f>"("&amp;YEAR(質問票!F1)&amp;"/"&amp;MONTH(質問票!F1)&amp;"/"&amp;DAY(質問票!F1)&amp;" 現在)"</f>
        <v>(1900/1/0 現在)</v>
      </c>
      <c r="F10" s="201" t="s">
        <v>332</v>
      </c>
      <c r="G10" s="202"/>
      <c r="H10" s="202"/>
      <c r="I10" s="49"/>
      <c r="J10" s="49"/>
      <c r="K10" s="49"/>
    </row>
    <row r="11" spans="1:11" s="2" customFormat="1" ht="12.75" customHeight="1">
      <c r="A11" s="49"/>
      <c r="B11" s="49"/>
      <c r="C11" s="49"/>
      <c r="D11" s="53"/>
      <c r="E11" s="49"/>
      <c r="F11" s="49"/>
      <c r="G11" s="49"/>
      <c r="H11" s="49"/>
      <c r="I11" s="49"/>
      <c r="J11" s="49"/>
      <c r="K11" s="49"/>
    </row>
    <row r="12" spans="1:11" s="2" customFormat="1" ht="19.5" customHeight="1">
      <c r="A12" s="49" t="s">
        <v>118</v>
      </c>
      <c r="B12" s="49"/>
      <c r="C12" s="49"/>
      <c r="D12" s="53"/>
      <c r="E12" s="49"/>
      <c r="F12" s="49"/>
      <c r="G12" s="49"/>
      <c r="H12" s="49"/>
      <c r="I12" s="49"/>
      <c r="J12" s="49"/>
      <c r="K12" s="49"/>
    </row>
    <row r="13" spans="1:11" s="2" customFormat="1" ht="19.5" customHeight="1">
      <c r="A13" s="116" t="s">
        <v>111</v>
      </c>
      <c r="B13" s="42"/>
      <c r="C13" s="115" t="s">
        <v>237</v>
      </c>
      <c r="D13" s="50"/>
      <c r="E13" s="50"/>
      <c r="F13" s="50"/>
      <c r="G13" s="50"/>
      <c r="H13" s="51"/>
      <c r="I13" s="52"/>
      <c r="J13" s="52"/>
      <c r="K13" s="49"/>
    </row>
    <row r="14" spans="1:11" ht="19.5" customHeight="1">
      <c r="A14" s="117" t="s">
        <v>153</v>
      </c>
      <c r="B14" s="106"/>
      <c r="C14" s="107"/>
      <c r="D14" s="107"/>
      <c r="E14" s="107"/>
      <c r="F14" s="107"/>
      <c r="G14" s="107"/>
      <c r="H14" s="62"/>
      <c r="I14" s="56" t="str">
        <f>VLOOKUP(B33,A34:B41,2,FALSE)</f>
        <v>未選択</v>
      </c>
      <c r="J14" s="56"/>
      <c r="K14" s="49"/>
    </row>
    <row r="15" spans="1:11" ht="19.5" customHeight="1">
      <c r="A15" s="118"/>
      <c r="B15" s="110"/>
      <c r="C15" s="111"/>
      <c r="D15" s="111"/>
      <c r="E15" s="111"/>
      <c r="F15" s="111"/>
      <c r="G15" s="111"/>
      <c r="H15" s="65"/>
      <c r="I15" s="56"/>
      <c r="J15" s="56"/>
      <c r="K15" s="49"/>
    </row>
    <row r="16" spans="1:11" ht="25.5" customHeight="1">
      <c r="A16" s="119" t="s">
        <v>154</v>
      </c>
      <c r="B16" s="57"/>
      <c r="C16" s="55"/>
      <c r="D16" s="50"/>
      <c r="E16" s="105" t="s">
        <v>248</v>
      </c>
      <c r="F16" s="203"/>
      <c r="G16" s="203"/>
      <c r="H16" s="51" t="s">
        <v>362</v>
      </c>
      <c r="I16" s="56" t="str">
        <f>IF(J16=1,"腹腔鏡",IF(J16=2,"開腹",IF(J16=3,F16,IF(J16=4,"未選択",""))))</f>
        <v>未選択</v>
      </c>
      <c r="J16" s="56">
        <v>4</v>
      </c>
      <c r="K16" s="36"/>
    </row>
    <row r="17" spans="1:11" ht="19.5" customHeight="1">
      <c r="A17" s="120" t="s">
        <v>156</v>
      </c>
      <c r="B17" s="106"/>
      <c r="C17" s="107"/>
      <c r="D17" s="107"/>
      <c r="E17" s="107"/>
      <c r="F17" s="108"/>
      <c r="G17" s="107"/>
      <c r="H17" s="109"/>
      <c r="I17" s="56" t="str">
        <f>IF(B43=6,G18,VLOOKUP(B43,A44:B50,2,FALSE))</f>
        <v>未選択</v>
      </c>
      <c r="J17" s="59"/>
      <c r="K17" s="36"/>
    </row>
    <row r="18" spans="1:11" ht="19.5" customHeight="1">
      <c r="A18" s="121"/>
      <c r="B18" s="110"/>
      <c r="C18" s="111"/>
      <c r="D18" s="111"/>
      <c r="E18" s="111"/>
      <c r="F18" s="112" t="s">
        <v>248</v>
      </c>
      <c r="G18" s="162"/>
      <c r="H18" s="113" t="s">
        <v>249</v>
      </c>
      <c r="I18" s="56"/>
      <c r="J18" s="59"/>
      <c r="K18" s="36"/>
    </row>
    <row r="19" spans="1:11" ht="25.5" customHeight="1">
      <c r="A19" s="119" t="s">
        <v>345</v>
      </c>
      <c r="B19" s="158" t="s">
        <v>350</v>
      </c>
      <c r="C19" s="111"/>
      <c r="D19" s="111"/>
      <c r="E19" s="111"/>
      <c r="F19" s="104" t="s">
        <v>351</v>
      </c>
      <c r="G19" s="127"/>
      <c r="H19" s="161" t="s">
        <v>361</v>
      </c>
      <c r="I19" s="56" t="str">
        <f>VLOOKUP(B52,A53:B56,2,FALSE)</f>
        <v>未選択</v>
      </c>
      <c r="J19" s="59"/>
      <c r="K19" s="36"/>
    </row>
    <row r="20" spans="1:11" ht="25.5" customHeight="1">
      <c r="A20" s="119" t="s">
        <v>157</v>
      </c>
      <c r="B20" s="57"/>
      <c r="C20" s="55"/>
      <c r="D20" s="50"/>
      <c r="E20" s="50"/>
      <c r="F20" s="50"/>
      <c r="G20" s="50"/>
      <c r="H20" s="58"/>
      <c r="I20" s="56" t="str">
        <f>VLOOKUP(B57,A58:B63,2,FALSE)</f>
        <v>未選択</v>
      </c>
      <c r="J20" s="59"/>
      <c r="K20" s="36"/>
    </row>
    <row r="21" spans="1:11" ht="19.5" customHeight="1">
      <c r="A21" s="122" t="s">
        <v>147</v>
      </c>
      <c r="B21" s="60"/>
      <c r="C21" s="61"/>
      <c r="D21" s="61"/>
      <c r="E21" s="61"/>
      <c r="F21" s="61"/>
      <c r="G21" s="61"/>
      <c r="H21" s="62"/>
      <c r="I21" s="56" t="str">
        <f>IF(B65=TRUE,"なし",IF(C65=TRUE,"胆嚢",""))&amp;IF(B65=TRUE,"",IF(D65=TRUE,"・脾",""))&amp;IF(B65=TRUE,"",IF(E65=TRUE,"・膵臓",""))&amp;IF(B65=TRUE,"",IF(F65=TRUE,"・肝臓",""))&amp;IF(B65=TRUE,"",IF(G65=TRUE,"・"&amp;D22,""))</f>
        <v/>
      </c>
      <c r="J21" s="56"/>
      <c r="K21" s="49"/>
    </row>
    <row r="22" spans="1:11" ht="19.5" customHeight="1">
      <c r="A22" s="123"/>
      <c r="B22" s="63"/>
      <c r="C22" s="104" t="s">
        <v>250</v>
      </c>
      <c r="D22" s="43"/>
      <c r="E22" s="64" t="s">
        <v>337</v>
      </c>
      <c r="F22" s="64"/>
      <c r="G22" s="64"/>
      <c r="H22" s="65"/>
      <c r="I22" s="56"/>
      <c r="J22" s="56"/>
      <c r="K22" s="49"/>
    </row>
    <row r="23" spans="1:11" ht="25.5" customHeight="1">
      <c r="A23" s="124" t="s">
        <v>158</v>
      </c>
      <c r="B23" s="54"/>
      <c r="C23" s="55"/>
      <c r="D23" s="50"/>
      <c r="E23" s="105" t="s">
        <v>251</v>
      </c>
      <c r="F23" s="204"/>
      <c r="G23" s="204"/>
      <c r="H23" s="51" t="s">
        <v>362</v>
      </c>
      <c r="I23" s="56" t="str">
        <f>IF(J23=1,"結腸前",IF(J23=2,"結腸後",IF(J23=3,F23,IF(J23=4,"未選択",""))))</f>
        <v>未選択</v>
      </c>
      <c r="J23" s="56">
        <v>4</v>
      </c>
      <c r="K23" s="49"/>
    </row>
    <row r="24" spans="1:11" ht="39" customHeight="1">
      <c r="A24" s="124" t="s">
        <v>159</v>
      </c>
      <c r="B24" s="57"/>
      <c r="C24" s="66"/>
      <c r="D24" s="67"/>
      <c r="E24" s="67"/>
      <c r="F24" s="67"/>
      <c r="G24" s="50"/>
      <c r="H24" s="51"/>
      <c r="I24" s="56" t="str">
        <f>VLOOKUP(B67,A68:B76,2,FALSE)</f>
        <v>未選択</v>
      </c>
      <c r="J24" s="56"/>
      <c r="K24" s="49"/>
    </row>
    <row r="25" spans="1:11" ht="25.5" customHeight="1">
      <c r="A25" s="124" t="s">
        <v>160</v>
      </c>
      <c r="B25" s="57"/>
      <c r="C25" s="55"/>
      <c r="D25" s="50"/>
      <c r="E25" s="50"/>
      <c r="F25" s="50"/>
      <c r="G25" s="50"/>
      <c r="H25" s="51"/>
      <c r="I25" s="56" t="str">
        <f>IF(J25=1,"温存",IF(J25=2,"非温存",IF(J25=3,"不明",IF(J25=4,"未選択",""))))</f>
        <v>未選択</v>
      </c>
      <c r="J25" s="56">
        <v>4</v>
      </c>
      <c r="K25" s="36"/>
    </row>
    <row r="26" spans="1:11" ht="25.5" customHeight="1">
      <c r="A26" s="124" t="s">
        <v>161</v>
      </c>
      <c r="B26" s="57"/>
      <c r="C26" s="50"/>
      <c r="D26" s="50"/>
      <c r="E26" s="50"/>
      <c r="F26" s="50"/>
      <c r="G26" s="50"/>
      <c r="H26" s="51"/>
      <c r="I26" s="56" t="str">
        <f>IF(J26=1,"温存",IF(J26=2,"非温存",IF(J26=3,"不明",IF(J26=4,"未選択",""))))</f>
        <v>未選択</v>
      </c>
      <c r="J26" s="56">
        <v>4</v>
      </c>
      <c r="K26" s="49"/>
    </row>
    <row r="27" spans="1:11" ht="25.5" customHeight="1">
      <c r="A27" s="124" t="s">
        <v>162</v>
      </c>
      <c r="B27" s="57"/>
      <c r="C27" s="50"/>
      <c r="D27" s="50"/>
      <c r="E27" s="50"/>
      <c r="F27" s="50"/>
      <c r="G27" s="50"/>
      <c r="H27" s="51"/>
      <c r="I27" s="56" t="str">
        <f>IF(J27=1,"温存",IF(J27=2,"非温存",IF(J27=3,"不明",IF(J27=4,"未選択",""))))</f>
        <v>未選択</v>
      </c>
      <c r="J27" s="56">
        <v>4</v>
      </c>
      <c r="K27" s="49"/>
    </row>
    <row r="28" spans="1:11" ht="25.5" customHeight="1">
      <c r="A28" s="124" t="s">
        <v>163</v>
      </c>
      <c r="B28" s="57"/>
      <c r="C28" s="50"/>
      <c r="D28" s="50"/>
      <c r="E28" s="105"/>
      <c r="F28" s="35"/>
      <c r="G28" s="50"/>
      <c r="H28" s="58"/>
      <c r="I28" s="56" t="str">
        <f>IF(J28=1,"端々",IF(J28=2,"端側",IF(J28=3,"側端",IF(J28=4,"側々",IF(J28=5,"未選択","")))))</f>
        <v>未選択</v>
      </c>
      <c r="J28" s="56">
        <v>5</v>
      </c>
      <c r="K28" s="49"/>
    </row>
    <row r="29" spans="1:11" ht="25.5" customHeight="1">
      <c r="A29" s="159" t="s">
        <v>352</v>
      </c>
      <c r="B29" s="57"/>
      <c r="C29" s="50"/>
      <c r="D29" s="50"/>
      <c r="E29" s="105"/>
      <c r="F29" s="160" t="s">
        <v>353</v>
      </c>
      <c r="G29" s="164"/>
      <c r="H29" s="51" t="s">
        <v>354</v>
      </c>
      <c r="I29" s="56" t="str">
        <f>IF(J29=1,"手縫い",IF(J29=2,"Linear自動",IF(J29=3,"circular自動",IF(J29=4,"未選択",""))))</f>
        <v>未選択</v>
      </c>
      <c r="J29" s="56">
        <v>4</v>
      </c>
      <c r="K29" s="49"/>
    </row>
    <row r="30" spans="1:11" ht="25.5" customHeight="1">
      <c r="A30" s="124" t="s">
        <v>164</v>
      </c>
      <c r="B30" s="125"/>
      <c r="C30" s="50"/>
      <c r="D30" s="105" t="s">
        <v>252</v>
      </c>
      <c r="E30" s="204"/>
      <c r="F30" s="204"/>
      <c r="G30" s="50" t="s">
        <v>362</v>
      </c>
      <c r="H30" s="51"/>
      <c r="I30" s="56" t="str">
        <f>IF(J30=1,"なし",IF(J30=2,E30,IF(J30=3,"未選択","")))</f>
        <v>未選択</v>
      </c>
      <c r="J30" s="56">
        <v>3</v>
      </c>
      <c r="K30" s="49"/>
    </row>
    <row r="31" spans="1:11" ht="25.5" customHeight="1">
      <c r="A31" s="124" t="s">
        <v>165</v>
      </c>
      <c r="B31" s="44"/>
      <c r="C31" s="50" t="s">
        <v>139</v>
      </c>
      <c r="D31" s="55"/>
      <c r="E31" s="55"/>
      <c r="F31" s="55"/>
      <c r="G31" s="55"/>
      <c r="H31" s="58"/>
      <c r="I31" s="68">
        <f>IF(J31=1,"なし",B31)</f>
        <v>0</v>
      </c>
      <c r="J31" s="68">
        <v>2</v>
      </c>
      <c r="K31" s="36"/>
    </row>
    <row r="32" spans="1:11" ht="19.5" customHeight="1">
      <c r="A32" s="36"/>
      <c r="B32" s="36"/>
      <c r="C32" s="36"/>
      <c r="D32" s="36"/>
      <c r="E32" s="36"/>
      <c r="F32" s="36"/>
      <c r="G32" s="36"/>
      <c r="H32" s="36"/>
      <c r="I32" s="36"/>
      <c r="J32" s="36"/>
      <c r="K32" s="36"/>
    </row>
    <row r="33" spans="1:8">
      <c r="A33" s="45" t="s">
        <v>141</v>
      </c>
      <c r="B33" s="45">
        <v>8</v>
      </c>
      <c r="C33" s="45"/>
      <c r="D33" s="45"/>
      <c r="E33" s="45"/>
      <c r="F33" s="45"/>
      <c r="G33" s="45"/>
      <c r="H33" s="30"/>
    </row>
    <row r="34" spans="1:8" ht="19.5" customHeight="1">
      <c r="A34" s="155">
        <v>1</v>
      </c>
      <c r="B34" s="46" t="s">
        <v>133</v>
      </c>
      <c r="C34" s="46"/>
      <c r="D34" s="46"/>
      <c r="E34" s="46"/>
      <c r="F34" s="46"/>
      <c r="G34" s="46"/>
      <c r="H34" s="30"/>
    </row>
    <row r="35" spans="1:8" ht="19.5" customHeight="1">
      <c r="A35" s="155">
        <v>2</v>
      </c>
      <c r="B35" s="46" t="s">
        <v>389</v>
      </c>
      <c r="C35" s="46"/>
      <c r="D35" s="46"/>
      <c r="E35" s="46"/>
      <c r="F35" s="46"/>
      <c r="G35" s="46"/>
      <c r="H35" s="30"/>
    </row>
    <row r="36" spans="1:8" ht="19.5" customHeight="1">
      <c r="A36" s="46">
        <v>3</v>
      </c>
      <c r="B36" s="46" t="s">
        <v>130</v>
      </c>
      <c r="C36" s="46"/>
      <c r="D36" s="46"/>
      <c r="E36" s="46"/>
      <c r="F36" s="46"/>
      <c r="G36" s="46"/>
      <c r="H36" s="30"/>
    </row>
    <row r="37" spans="1:8">
      <c r="A37" s="46">
        <v>4</v>
      </c>
      <c r="B37" s="46" t="s">
        <v>131</v>
      </c>
      <c r="C37" s="46"/>
      <c r="D37" s="46"/>
      <c r="E37" s="46"/>
      <c r="F37" s="46"/>
      <c r="G37" s="46"/>
      <c r="H37" s="30"/>
    </row>
    <row r="38" spans="1:8">
      <c r="A38" s="46">
        <v>5</v>
      </c>
      <c r="B38" s="46" t="s">
        <v>390</v>
      </c>
      <c r="C38" s="46"/>
      <c r="D38" s="46"/>
      <c r="E38" s="46"/>
      <c r="F38" s="46"/>
      <c r="G38" s="46"/>
      <c r="H38" s="30"/>
    </row>
    <row r="39" spans="1:8">
      <c r="A39" s="46">
        <v>6</v>
      </c>
      <c r="B39" s="46" t="s">
        <v>175</v>
      </c>
      <c r="C39" s="46"/>
      <c r="D39" s="46"/>
      <c r="E39" s="46"/>
      <c r="F39" s="46"/>
      <c r="G39" s="46"/>
      <c r="H39" s="30"/>
    </row>
    <row r="40" spans="1:8">
      <c r="A40" s="46">
        <v>7</v>
      </c>
      <c r="B40" s="46" t="s">
        <v>504</v>
      </c>
      <c r="C40" s="46"/>
      <c r="D40" s="46"/>
      <c r="E40" s="46"/>
      <c r="F40" s="46"/>
      <c r="G40" s="46"/>
      <c r="H40" s="30"/>
    </row>
    <row r="41" spans="1:8">
      <c r="A41" s="46">
        <v>8</v>
      </c>
      <c r="B41" s="46" t="s">
        <v>239</v>
      </c>
      <c r="C41" s="46"/>
      <c r="D41" s="46"/>
      <c r="E41" s="46"/>
      <c r="F41" s="46"/>
      <c r="G41" s="46"/>
      <c r="H41" s="30"/>
    </row>
    <row r="42" spans="1:8">
      <c r="A42" s="46"/>
      <c r="B42" s="46"/>
      <c r="C42" s="46"/>
      <c r="D42" s="46"/>
      <c r="E42" s="46"/>
      <c r="F42" s="46"/>
      <c r="G42" s="46"/>
      <c r="H42" s="30"/>
    </row>
    <row r="43" spans="1:8">
      <c r="A43" s="45" t="s">
        <v>142</v>
      </c>
      <c r="B43" s="46">
        <v>7</v>
      </c>
      <c r="C43" s="46"/>
      <c r="D43" s="46"/>
      <c r="E43" s="46"/>
      <c r="F43" s="46"/>
      <c r="G43" s="46"/>
      <c r="H43" s="30"/>
    </row>
    <row r="44" spans="1:8">
      <c r="A44" s="46">
        <v>1</v>
      </c>
      <c r="B44" s="46" t="s">
        <v>253</v>
      </c>
      <c r="C44" s="46"/>
      <c r="D44" s="46"/>
      <c r="E44" s="46"/>
      <c r="F44" s="46"/>
      <c r="G44" s="46"/>
      <c r="H44" s="30"/>
    </row>
    <row r="45" spans="1:8">
      <c r="A45" s="46">
        <v>2</v>
      </c>
      <c r="B45" s="46" t="s">
        <v>338</v>
      </c>
      <c r="C45" s="46"/>
      <c r="D45" s="46"/>
      <c r="E45" s="46"/>
      <c r="F45" s="46"/>
      <c r="G45" s="46"/>
      <c r="H45" s="30"/>
    </row>
    <row r="46" spans="1:8">
      <c r="A46" s="46">
        <v>3</v>
      </c>
      <c r="B46" s="46" t="s">
        <v>143</v>
      </c>
      <c r="C46" s="46"/>
      <c r="D46" s="46"/>
      <c r="E46" s="46"/>
      <c r="F46" s="46"/>
      <c r="G46" s="46"/>
      <c r="H46" s="30"/>
    </row>
    <row r="47" spans="1:8">
      <c r="A47" s="46">
        <v>4</v>
      </c>
      <c r="B47" s="46" t="s">
        <v>144</v>
      </c>
      <c r="C47" s="46"/>
      <c r="D47" s="46"/>
      <c r="E47" s="46"/>
      <c r="F47" s="46"/>
      <c r="G47" s="46"/>
      <c r="H47" s="30"/>
    </row>
    <row r="48" spans="1:8">
      <c r="A48" s="46">
        <v>5</v>
      </c>
      <c r="B48" s="46" t="s">
        <v>145</v>
      </c>
      <c r="C48" s="46"/>
      <c r="D48" s="46"/>
      <c r="E48" s="46"/>
      <c r="F48" s="46"/>
      <c r="G48" s="46"/>
      <c r="H48" s="30"/>
    </row>
    <row r="49" spans="1:8">
      <c r="A49" s="46">
        <v>6</v>
      </c>
      <c r="B49" s="46" t="s">
        <v>176</v>
      </c>
      <c r="C49" s="46"/>
      <c r="D49" s="46"/>
      <c r="E49" s="46"/>
      <c r="F49" s="46"/>
      <c r="G49" s="46"/>
      <c r="H49" s="30"/>
    </row>
    <row r="50" spans="1:8">
      <c r="A50" s="46">
        <v>7</v>
      </c>
      <c r="B50" s="46" t="s">
        <v>239</v>
      </c>
      <c r="C50" s="46"/>
      <c r="D50" s="46"/>
      <c r="E50" s="46"/>
      <c r="F50" s="46"/>
      <c r="G50" s="46"/>
      <c r="H50" s="30"/>
    </row>
    <row r="51" spans="1:8">
      <c r="A51" s="46"/>
      <c r="B51" s="46"/>
      <c r="C51" s="46"/>
      <c r="D51" s="46"/>
      <c r="E51" s="46"/>
      <c r="F51" s="46"/>
      <c r="G51" s="46"/>
      <c r="H51" s="30"/>
    </row>
    <row r="52" spans="1:8">
      <c r="A52" s="45" t="s">
        <v>346</v>
      </c>
      <c r="B52" s="46">
        <v>4</v>
      </c>
      <c r="C52" s="46"/>
      <c r="D52" s="46"/>
      <c r="E52" s="46"/>
      <c r="F52" s="46"/>
      <c r="G52" s="46"/>
      <c r="H52" s="30"/>
    </row>
    <row r="53" spans="1:8">
      <c r="A53" s="46">
        <v>1</v>
      </c>
      <c r="B53" s="46" t="s">
        <v>347</v>
      </c>
      <c r="C53" s="46"/>
      <c r="D53" s="46"/>
      <c r="E53" s="46"/>
      <c r="F53" s="46"/>
      <c r="G53" s="46"/>
      <c r="H53" s="30"/>
    </row>
    <row r="54" spans="1:8">
      <c r="A54" s="46">
        <v>2</v>
      </c>
      <c r="B54" s="46" t="s">
        <v>348</v>
      </c>
      <c r="C54" s="46"/>
      <c r="D54" s="46"/>
      <c r="E54" s="46"/>
      <c r="F54" s="46"/>
      <c r="G54" s="46"/>
      <c r="H54" s="30"/>
    </row>
    <row r="55" spans="1:8">
      <c r="A55" s="46">
        <v>3</v>
      </c>
      <c r="B55" s="46" t="s">
        <v>349</v>
      </c>
      <c r="C55" s="46"/>
      <c r="D55" s="46"/>
      <c r="E55" s="46"/>
      <c r="F55" s="46"/>
      <c r="G55" s="46"/>
      <c r="H55" s="30"/>
    </row>
    <row r="56" spans="1:8">
      <c r="A56" s="46">
        <v>4</v>
      </c>
      <c r="B56" s="46" t="s">
        <v>239</v>
      </c>
      <c r="C56" s="46"/>
      <c r="D56" s="46"/>
      <c r="E56" s="46"/>
      <c r="F56" s="46"/>
      <c r="G56" s="46"/>
      <c r="H56" s="30"/>
    </row>
    <row r="57" spans="1:8">
      <c r="A57" s="45" t="s">
        <v>146</v>
      </c>
      <c r="B57" s="45">
        <v>6</v>
      </c>
      <c r="C57" s="46"/>
      <c r="D57" s="46"/>
      <c r="E57" s="46"/>
      <c r="F57" s="46"/>
      <c r="G57" s="46"/>
      <c r="H57" s="30"/>
    </row>
    <row r="58" spans="1:8">
      <c r="A58" s="46">
        <v>1</v>
      </c>
      <c r="B58" s="46" t="s">
        <v>254</v>
      </c>
      <c r="C58" s="46"/>
      <c r="D58" s="46"/>
      <c r="E58" s="46"/>
      <c r="F58" s="46"/>
      <c r="G58" s="46"/>
      <c r="H58" s="30"/>
    </row>
    <row r="59" spans="1:8">
      <c r="A59" s="46">
        <v>2</v>
      </c>
      <c r="B59" s="46" t="s">
        <v>255</v>
      </c>
      <c r="C59" s="46"/>
      <c r="D59" s="46"/>
      <c r="E59" s="46"/>
      <c r="F59" s="46"/>
      <c r="G59" s="46"/>
      <c r="H59" s="30"/>
    </row>
    <row r="60" spans="1:8">
      <c r="A60" s="46">
        <v>3</v>
      </c>
      <c r="B60" s="46" t="s">
        <v>256</v>
      </c>
      <c r="C60" s="46"/>
      <c r="D60" s="46"/>
      <c r="E60" s="46"/>
      <c r="F60" s="46"/>
      <c r="G60" s="46"/>
      <c r="H60" s="30"/>
    </row>
    <row r="61" spans="1:8">
      <c r="A61" s="46">
        <v>4</v>
      </c>
      <c r="B61" s="46" t="s">
        <v>257</v>
      </c>
      <c r="C61" s="46"/>
      <c r="D61" s="46"/>
      <c r="E61" s="46"/>
      <c r="F61" s="46"/>
      <c r="G61" s="46"/>
      <c r="H61" s="30"/>
    </row>
    <row r="62" spans="1:8">
      <c r="A62" s="46">
        <v>5</v>
      </c>
      <c r="B62" s="46" t="s">
        <v>258</v>
      </c>
      <c r="C62" s="46"/>
      <c r="D62" s="46"/>
      <c r="E62" s="46"/>
      <c r="F62" s="46"/>
      <c r="G62" s="46"/>
      <c r="H62" s="30"/>
    </row>
    <row r="63" spans="1:8">
      <c r="A63" s="46">
        <v>6</v>
      </c>
      <c r="B63" s="46" t="s">
        <v>239</v>
      </c>
      <c r="C63" s="46"/>
      <c r="D63" s="46"/>
      <c r="E63" s="46"/>
      <c r="F63" s="46"/>
      <c r="G63" s="46"/>
      <c r="H63" s="30"/>
    </row>
    <row r="64" spans="1:8">
      <c r="A64" s="46"/>
      <c r="B64" s="46"/>
      <c r="C64" s="46"/>
      <c r="D64" s="46"/>
      <c r="E64" s="46"/>
      <c r="F64" s="46"/>
      <c r="G64" s="46"/>
      <c r="H64" s="30"/>
    </row>
    <row r="65" spans="1:8">
      <c r="A65" s="45" t="s">
        <v>147</v>
      </c>
      <c r="B65" s="46" t="b">
        <v>0</v>
      </c>
      <c r="C65" s="46" t="b">
        <v>0</v>
      </c>
      <c r="D65" s="46" t="b">
        <v>0</v>
      </c>
      <c r="E65" s="46" t="b">
        <v>0</v>
      </c>
      <c r="F65" s="46" t="b">
        <v>0</v>
      </c>
      <c r="G65" s="46" t="b">
        <v>0</v>
      </c>
      <c r="H65" s="30"/>
    </row>
    <row r="66" spans="1:8">
      <c r="A66" s="45"/>
      <c r="B66" s="46"/>
      <c r="C66" s="46"/>
      <c r="D66" s="46"/>
      <c r="E66" s="46"/>
      <c r="F66" s="46"/>
      <c r="G66" s="46"/>
      <c r="H66" s="30"/>
    </row>
    <row r="67" spans="1:8">
      <c r="A67" s="45" t="s">
        <v>117</v>
      </c>
      <c r="B67" s="46">
        <v>9</v>
      </c>
      <c r="C67" s="46"/>
      <c r="D67" s="46"/>
      <c r="E67" s="46"/>
      <c r="F67" s="46"/>
      <c r="G67" s="46"/>
      <c r="H67" s="30"/>
    </row>
    <row r="68" spans="1:8">
      <c r="A68" s="46">
        <v>1</v>
      </c>
      <c r="B68" s="47" t="s">
        <v>360</v>
      </c>
      <c r="C68" s="46"/>
      <c r="D68" s="46"/>
      <c r="E68" s="46"/>
      <c r="F68" s="46"/>
      <c r="G68" s="46"/>
      <c r="H68" s="30"/>
    </row>
    <row r="69" spans="1:8">
      <c r="A69" s="46">
        <v>2</v>
      </c>
      <c r="B69" s="47" t="s">
        <v>355</v>
      </c>
      <c r="C69" s="46"/>
      <c r="D69" s="46"/>
      <c r="E69" s="46"/>
      <c r="F69" s="46"/>
      <c r="G69" s="46"/>
      <c r="H69" s="30"/>
    </row>
    <row r="70" spans="1:8">
      <c r="A70" s="46">
        <v>3</v>
      </c>
      <c r="B70" s="47" t="s">
        <v>356</v>
      </c>
      <c r="C70" s="46"/>
      <c r="D70" s="46"/>
      <c r="E70" s="46"/>
      <c r="F70" s="46"/>
      <c r="G70" s="46"/>
      <c r="H70" s="30"/>
    </row>
    <row r="71" spans="1:8">
      <c r="A71" s="46">
        <v>4</v>
      </c>
      <c r="B71" s="47" t="s">
        <v>339</v>
      </c>
      <c r="C71" s="46"/>
      <c r="D71" s="46"/>
      <c r="E71" s="46"/>
      <c r="F71" s="46"/>
      <c r="G71" s="46"/>
      <c r="H71" s="30"/>
    </row>
    <row r="72" spans="1:8">
      <c r="A72" s="46">
        <v>5</v>
      </c>
      <c r="B72" s="48" t="s">
        <v>357</v>
      </c>
      <c r="C72" s="46"/>
      <c r="D72" s="46"/>
      <c r="E72" s="46"/>
      <c r="F72" s="46"/>
      <c r="G72" s="46"/>
      <c r="H72" s="30"/>
    </row>
    <row r="73" spans="1:8">
      <c r="A73" s="30">
        <v>6</v>
      </c>
      <c r="B73" s="48" t="s">
        <v>358</v>
      </c>
      <c r="C73" s="30"/>
      <c r="D73" s="30"/>
      <c r="E73" s="30"/>
      <c r="F73" s="30"/>
      <c r="G73" s="30"/>
      <c r="H73" s="30"/>
    </row>
    <row r="74" spans="1:8">
      <c r="A74" s="46">
        <v>7</v>
      </c>
      <c r="B74" s="45" t="s">
        <v>359</v>
      </c>
    </row>
    <row r="75" spans="1:8">
      <c r="A75" s="46">
        <v>8</v>
      </c>
      <c r="B75" s="29" t="s">
        <v>238</v>
      </c>
    </row>
    <row r="76" spans="1:8">
      <c r="A76" s="46">
        <v>9</v>
      </c>
      <c r="B76" s="46" t="s">
        <v>239</v>
      </c>
    </row>
    <row r="77" spans="1:8">
      <c r="A77" s="2"/>
    </row>
    <row r="78" spans="1:8">
      <c r="A78" s="2"/>
    </row>
    <row r="79" spans="1:8">
      <c r="A79" s="2"/>
    </row>
    <row r="80" spans="1:8">
      <c r="A80" s="2"/>
    </row>
    <row r="81" spans="1:1">
      <c r="A81" s="2"/>
    </row>
  </sheetData>
  <sheetProtection sheet="1" objects="1" scenarios="1"/>
  <mergeCells count="4">
    <mergeCell ref="F10:H10"/>
    <mergeCell ref="F16:G16"/>
    <mergeCell ref="F23:G23"/>
    <mergeCell ref="E30:F30"/>
  </mergeCells>
  <phoneticPr fontId="2"/>
  <dataValidations count="1">
    <dataValidation type="list" allowBlank="1" showInputMessage="1" showErrorMessage="1" sqref="B5">
      <formula1>"男,女"</formula1>
    </dataValidation>
  </dataValidations>
  <pageMargins left="0.75" right="0.75" top="1" bottom="1" header="0.51200000000000001" footer="0.51200000000000001"/>
  <pageSetup paperSize="9" orientation="portrait" r:id="rId1"/>
  <headerFooter alignWithMargins="0">
    <oddFooter>&amp;C&amp;G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2529" r:id="rId5" name="Option Button 1">
              <controlPr defaultSize="0" autoFill="0" autoLine="0" autoPict="0">
                <anchor moveWithCells="1">
                  <from>
                    <xdr:col>1</xdr:col>
                    <xdr:colOff>180975</xdr:colOff>
                    <xdr:row>15</xdr:row>
                    <xdr:rowOff>57150</xdr:rowOff>
                  </from>
                  <to>
                    <xdr:col>2</xdr:col>
                    <xdr:colOff>57150</xdr:colOff>
                    <xdr:row>15</xdr:row>
                    <xdr:rowOff>266700</xdr:rowOff>
                  </to>
                </anchor>
              </controlPr>
            </control>
          </mc:Choice>
        </mc:AlternateContent>
        <mc:AlternateContent xmlns:mc="http://schemas.openxmlformats.org/markup-compatibility/2006">
          <mc:Choice Requires="x14">
            <control shapeId="22530" r:id="rId6" name="Option Button 2">
              <controlPr defaultSize="0" autoFill="0" autoLine="0" autoPict="0">
                <anchor moveWithCells="1">
                  <from>
                    <xdr:col>2</xdr:col>
                    <xdr:colOff>190500</xdr:colOff>
                    <xdr:row>15</xdr:row>
                    <xdr:rowOff>57150</xdr:rowOff>
                  </from>
                  <to>
                    <xdr:col>3</xdr:col>
                    <xdr:colOff>495300</xdr:colOff>
                    <xdr:row>15</xdr:row>
                    <xdr:rowOff>266700</xdr:rowOff>
                  </to>
                </anchor>
              </controlPr>
            </control>
          </mc:Choice>
        </mc:AlternateContent>
        <mc:AlternateContent xmlns:mc="http://schemas.openxmlformats.org/markup-compatibility/2006">
          <mc:Choice Requires="x14">
            <control shapeId="22531" r:id="rId7" name="Group Box 3">
              <controlPr defaultSize="0" print="0" autoFill="0" autoPict="0">
                <anchor moveWithCells="1">
                  <from>
                    <xdr:col>0</xdr:col>
                    <xdr:colOff>0</xdr:colOff>
                    <xdr:row>15</xdr:row>
                    <xdr:rowOff>9525</xdr:rowOff>
                  </from>
                  <to>
                    <xdr:col>7</xdr:col>
                    <xdr:colOff>381000</xdr:colOff>
                    <xdr:row>15</xdr:row>
                    <xdr:rowOff>304800</xdr:rowOff>
                  </to>
                </anchor>
              </controlPr>
            </control>
          </mc:Choice>
        </mc:AlternateContent>
        <mc:AlternateContent xmlns:mc="http://schemas.openxmlformats.org/markup-compatibility/2006">
          <mc:Choice Requires="x14">
            <control shapeId="22532" r:id="rId8" name="Option Button 4">
              <controlPr defaultSize="0" autoFill="0" autoLine="0" autoPict="0">
                <anchor moveWithCells="1">
                  <from>
                    <xdr:col>1</xdr:col>
                    <xdr:colOff>180975</xdr:colOff>
                    <xdr:row>19</xdr:row>
                    <xdr:rowOff>57150</xdr:rowOff>
                  </from>
                  <to>
                    <xdr:col>2</xdr:col>
                    <xdr:colOff>38100</xdr:colOff>
                    <xdr:row>19</xdr:row>
                    <xdr:rowOff>266700</xdr:rowOff>
                  </to>
                </anchor>
              </controlPr>
            </control>
          </mc:Choice>
        </mc:AlternateContent>
        <mc:AlternateContent xmlns:mc="http://schemas.openxmlformats.org/markup-compatibility/2006">
          <mc:Choice Requires="x14">
            <control shapeId="22533" r:id="rId9" name="Option Button 5">
              <controlPr defaultSize="0" autoFill="0" autoLine="0" autoPict="0">
                <anchor moveWithCells="1">
                  <from>
                    <xdr:col>2</xdr:col>
                    <xdr:colOff>133350</xdr:colOff>
                    <xdr:row>19</xdr:row>
                    <xdr:rowOff>57150</xdr:rowOff>
                  </from>
                  <to>
                    <xdr:col>3</xdr:col>
                    <xdr:colOff>476250</xdr:colOff>
                    <xdr:row>19</xdr:row>
                    <xdr:rowOff>266700</xdr:rowOff>
                  </to>
                </anchor>
              </controlPr>
            </control>
          </mc:Choice>
        </mc:AlternateContent>
        <mc:AlternateContent xmlns:mc="http://schemas.openxmlformats.org/markup-compatibility/2006">
          <mc:Choice Requires="x14">
            <control shapeId="22534" r:id="rId10" name="Group Box 6">
              <controlPr defaultSize="0" print="0" autoFill="0" autoPict="0">
                <anchor moveWithCells="1">
                  <from>
                    <xdr:col>0</xdr:col>
                    <xdr:colOff>0</xdr:colOff>
                    <xdr:row>19</xdr:row>
                    <xdr:rowOff>9525</xdr:rowOff>
                  </from>
                  <to>
                    <xdr:col>7</xdr:col>
                    <xdr:colOff>381000</xdr:colOff>
                    <xdr:row>19</xdr:row>
                    <xdr:rowOff>304800</xdr:rowOff>
                  </to>
                </anchor>
              </controlPr>
            </control>
          </mc:Choice>
        </mc:AlternateContent>
        <mc:AlternateContent xmlns:mc="http://schemas.openxmlformats.org/markup-compatibility/2006">
          <mc:Choice Requires="x14">
            <control shapeId="22535" r:id="rId11" name="Option Button 7">
              <controlPr defaultSize="0" autoFill="0" autoLine="0" autoPict="0">
                <anchor moveWithCells="1">
                  <from>
                    <xdr:col>3</xdr:col>
                    <xdr:colOff>552450</xdr:colOff>
                    <xdr:row>19</xdr:row>
                    <xdr:rowOff>57150</xdr:rowOff>
                  </from>
                  <to>
                    <xdr:col>4</xdr:col>
                    <xdr:colOff>333375</xdr:colOff>
                    <xdr:row>19</xdr:row>
                    <xdr:rowOff>266700</xdr:rowOff>
                  </to>
                </anchor>
              </controlPr>
            </control>
          </mc:Choice>
        </mc:AlternateContent>
        <mc:AlternateContent xmlns:mc="http://schemas.openxmlformats.org/markup-compatibility/2006">
          <mc:Choice Requires="x14">
            <control shapeId="22536" r:id="rId12" name="Option Button 8">
              <controlPr defaultSize="0" autoFill="0" autoLine="0" autoPict="0">
                <anchor moveWithCells="1">
                  <from>
                    <xdr:col>4</xdr:col>
                    <xdr:colOff>409575</xdr:colOff>
                    <xdr:row>19</xdr:row>
                    <xdr:rowOff>57150</xdr:rowOff>
                  </from>
                  <to>
                    <xdr:col>5</xdr:col>
                    <xdr:colOff>523875</xdr:colOff>
                    <xdr:row>19</xdr:row>
                    <xdr:rowOff>266700</xdr:rowOff>
                  </to>
                </anchor>
              </controlPr>
            </control>
          </mc:Choice>
        </mc:AlternateContent>
        <mc:AlternateContent xmlns:mc="http://schemas.openxmlformats.org/markup-compatibility/2006">
          <mc:Choice Requires="x14">
            <control shapeId="22537" r:id="rId13" name="Option Button 9">
              <controlPr defaultSize="0" autoFill="0" autoLine="0" autoPict="0">
                <anchor moveWithCells="1">
                  <from>
                    <xdr:col>1</xdr:col>
                    <xdr:colOff>180975</xdr:colOff>
                    <xdr:row>24</xdr:row>
                    <xdr:rowOff>57150</xdr:rowOff>
                  </from>
                  <to>
                    <xdr:col>2</xdr:col>
                    <xdr:colOff>38100</xdr:colOff>
                    <xdr:row>24</xdr:row>
                    <xdr:rowOff>266700</xdr:rowOff>
                  </to>
                </anchor>
              </controlPr>
            </control>
          </mc:Choice>
        </mc:AlternateContent>
        <mc:AlternateContent xmlns:mc="http://schemas.openxmlformats.org/markup-compatibility/2006">
          <mc:Choice Requires="x14">
            <control shapeId="22538" r:id="rId14" name="Option Button 10">
              <controlPr defaultSize="0" autoFill="0" autoLine="0" autoPict="0">
                <anchor moveWithCells="1">
                  <from>
                    <xdr:col>2</xdr:col>
                    <xdr:colOff>190500</xdr:colOff>
                    <xdr:row>24</xdr:row>
                    <xdr:rowOff>57150</xdr:rowOff>
                  </from>
                  <to>
                    <xdr:col>3</xdr:col>
                    <xdr:colOff>523875</xdr:colOff>
                    <xdr:row>24</xdr:row>
                    <xdr:rowOff>266700</xdr:rowOff>
                  </to>
                </anchor>
              </controlPr>
            </control>
          </mc:Choice>
        </mc:AlternateContent>
        <mc:AlternateContent xmlns:mc="http://schemas.openxmlformats.org/markup-compatibility/2006">
          <mc:Choice Requires="x14">
            <control shapeId="22539" r:id="rId15" name="Group Box 11">
              <controlPr defaultSize="0" print="0" autoFill="0" autoPict="0">
                <anchor moveWithCells="1">
                  <from>
                    <xdr:col>0</xdr:col>
                    <xdr:colOff>0</xdr:colOff>
                    <xdr:row>24</xdr:row>
                    <xdr:rowOff>9525</xdr:rowOff>
                  </from>
                  <to>
                    <xdr:col>7</xdr:col>
                    <xdr:colOff>381000</xdr:colOff>
                    <xdr:row>24</xdr:row>
                    <xdr:rowOff>304800</xdr:rowOff>
                  </to>
                </anchor>
              </controlPr>
            </control>
          </mc:Choice>
        </mc:AlternateContent>
        <mc:AlternateContent xmlns:mc="http://schemas.openxmlformats.org/markup-compatibility/2006">
          <mc:Choice Requires="x14">
            <control shapeId="22540" r:id="rId16" name="Option Button 12">
              <controlPr defaultSize="0" autoFill="0" autoLine="0" autoPict="0">
                <anchor moveWithCells="1">
                  <from>
                    <xdr:col>1</xdr:col>
                    <xdr:colOff>180975</xdr:colOff>
                    <xdr:row>25</xdr:row>
                    <xdr:rowOff>57150</xdr:rowOff>
                  </from>
                  <to>
                    <xdr:col>2</xdr:col>
                    <xdr:colOff>38100</xdr:colOff>
                    <xdr:row>25</xdr:row>
                    <xdr:rowOff>266700</xdr:rowOff>
                  </to>
                </anchor>
              </controlPr>
            </control>
          </mc:Choice>
        </mc:AlternateContent>
        <mc:AlternateContent xmlns:mc="http://schemas.openxmlformats.org/markup-compatibility/2006">
          <mc:Choice Requires="x14">
            <control shapeId="22541" r:id="rId17" name="Option Button 13">
              <controlPr defaultSize="0" autoFill="0" autoLine="0" autoPict="0">
                <anchor moveWithCells="1">
                  <from>
                    <xdr:col>2</xdr:col>
                    <xdr:colOff>190500</xdr:colOff>
                    <xdr:row>25</xdr:row>
                    <xdr:rowOff>57150</xdr:rowOff>
                  </from>
                  <to>
                    <xdr:col>3</xdr:col>
                    <xdr:colOff>523875</xdr:colOff>
                    <xdr:row>25</xdr:row>
                    <xdr:rowOff>266700</xdr:rowOff>
                  </to>
                </anchor>
              </controlPr>
            </control>
          </mc:Choice>
        </mc:AlternateContent>
        <mc:AlternateContent xmlns:mc="http://schemas.openxmlformats.org/markup-compatibility/2006">
          <mc:Choice Requires="x14">
            <control shapeId="22542" r:id="rId18" name="Group Box 14">
              <controlPr defaultSize="0" print="0" autoFill="0" autoPict="0">
                <anchor moveWithCells="1">
                  <from>
                    <xdr:col>0</xdr:col>
                    <xdr:colOff>0</xdr:colOff>
                    <xdr:row>25</xdr:row>
                    <xdr:rowOff>9525</xdr:rowOff>
                  </from>
                  <to>
                    <xdr:col>7</xdr:col>
                    <xdr:colOff>381000</xdr:colOff>
                    <xdr:row>25</xdr:row>
                    <xdr:rowOff>304800</xdr:rowOff>
                  </to>
                </anchor>
              </controlPr>
            </control>
          </mc:Choice>
        </mc:AlternateContent>
        <mc:AlternateContent xmlns:mc="http://schemas.openxmlformats.org/markup-compatibility/2006">
          <mc:Choice Requires="x14">
            <control shapeId="22543" r:id="rId19" name="Option Button 15">
              <controlPr defaultSize="0" autoFill="0" autoLine="0" autoPict="0">
                <anchor moveWithCells="1">
                  <from>
                    <xdr:col>1</xdr:col>
                    <xdr:colOff>180975</xdr:colOff>
                    <xdr:row>26</xdr:row>
                    <xdr:rowOff>57150</xdr:rowOff>
                  </from>
                  <to>
                    <xdr:col>2</xdr:col>
                    <xdr:colOff>38100</xdr:colOff>
                    <xdr:row>26</xdr:row>
                    <xdr:rowOff>266700</xdr:rowOff>
                  </to>
                </anchor>
              </controlPr>
            </control>
          </mc:Choice>
        </mc:AlternateContent>
        <mc:AlternateContent xmlns:mc="http://schemas.openxmlformats.org/markup-compatibility/2006">
          <mc:Choice Requires="x14">
            <control shapeId="22544" r:id="rId20" name="Option Button 16">
              <controlPr defaultSize="0" autoFill="0" autoLine="0" autoPict="0">
                <anchor moveWithCells="1">
                  <from>
                    <xdr:col>2</xdr:col>
                    <xdr:colOff>190500</xdr:colOff>
                    <xdr:row>26</xdr:row>
                    <xdr:rowOff>57150</xdr:rowOff>
                  </from>
                  <to>
                    <xdr:col>3</xdr:col>
                    <xdr:colOff>523875</xdr:colOff>
                    <xdr:row>26</xdr:row>
                    <xdr:rowOff>266700</xdr:rowOff>
                  </to>
                </anchor>
              </controlPr>
            </control>
          </mc:Choice>
        </mc:AlternateContent>
        <mc:AlternateContent xmlns:mc="http://schemas.openxmlformats.org/markup-compatibility/2006">
          <mc:Choice Requires="x14">
            <control shapeId="22545" r:id="rId21" name="Group Box 17">
              <controlPr defaultSize="0" print="0" autoFill="0" autoPict="0">
                <anchor moveWithCells="1">
                  <from>
                    <xdr:col>0</xdr:col>
                    <xdr:colOff>0</xdr:colOff>
                    <xdr:row>26</xdr:row>
                    <xdr:rowOff>9525</xdr:rowOff>
                  </from>
                  <to>
                    <xdr:col>7</xdr:col>
                    <xdr:colOff>381000</xdr:colOff>
                    <xdr:row>26</xdr:row>
                    <xdr:rowOff>304800</xdr:rowOff>
                  </to>
                </anchor>
              </controlPr>
            </control>
          </mc:Choice>
        </mc:AlternateContent>
        <mc:AlternateContent xmlns:mc="http://schemas.openxmlformats.org/markup-compatibility/2006">
          <mc:Choice Requires="x14">
            <control shapeId="22546" r:id="rId22" name="Option Button 18">
              <controlPr defaultSize="0" autoFill="0" autoLine="0" autoPict="0">
                <anchor moveWithCells="1">
                  <from>
                    <xdr:col>5</xdr:col>
                    <xdr:colOff>600075</xdr:colOff>
                    <xdr:row>19</xdr:row>
                    <xdr:rowOff>57150</xdr:rowOff>
                  </from>
                  <to>
                    <xdr:col>7</xdr:col>
                    <xdr:colOff>28575</xdr:colOff>
                    <xdr:row>19</xdr:row>
                    <xdr:rowOff>266700</xdr:rowOff>
                  </to>
                </anchor>
              </controlPr>
            </control>
          </mc:Choice>
        </mc:AlternateContent>
        <mc:AlternateContent xmlns:mc="http://schemas.openxmlformats.org/markup-compatibility/2006">
          <mc:Choice Requires="x14">
            <control shapeId="22547" r:id="rId23" name="Group Box 19">
              <controlPr defaultSize="0" print="0" autoFill="0" autoPict="0">
                <anchor moveWithCells="1">
                  <from>
                    <xdr:col>0</xdr:col>
                    <xdr:colOff>0</xdr:colOff>
                    <xdr:row>20</xdr:row>
                    <xdr:rowOff>9525</xdr:rowOff>
                  </from>
                  <to>
                    <xdr:col>7</xdr:col>
                    <xdr:colOff>381000</xdr:colOff>
                    <xdr:row>21</xdr:row>
                    <xdr:rowOff>228600</xdr:rowOff>
                  </to>
                </anchor>
              </controlPr>
            </control>
          </mc:Choice>
        </mc:AlternateContent>
        <mc:AlternateContent xmlns:mc="http://schemas.openxmlformats.org/markup-compatibility/2006">
          <mc:Choice Requires="x14">
            <control shapeId="22548" r:id="rId24" name="Option Button 20">
              <controlPr defaultSize="0" autoFill="0" autoLine="0" autoPict="0">
                <anchor moveWithCells="1">
                  <from>
                    <xdr:col>1</xdr:col>
                    <xdr:colOff>180975</xdr:colOff>
                    <xdr:row>13</xdr:row>
                    <xdr:rowOff>38100</xdr:rowOff>
                  </from>
                  <to>
                    <xdr:col>2</xdr:col>
                    <xdr:colOff>57150</xdr:colOff>
                    <xdr:row>14</xdr:row>
                    <xdr:rowOff>0</xdr:rowOff>
                  </to>
                </anchor>
              </controlPr>
            </control>
          </mc:Choice>
        </mc:AlternateContent>
        <mc:AlternateContent xmlns:mc="http://schemas.openxmlformats.org/markup-compatibility/2006">
          <mc:Choice Requires="x14">
            <control shapeId="22549" r:id="rId25" name="Option Button 21">
              <controlPr defaultSize="0" autoFill="0" autoLine="0" autoPict="0">
                <anchor moveWithCells="1">
                  <from>
                    <xdr:col>2</xdr:col>
                    <xdr:colOff>190500</xdr:colOff>
                    <xdr:row>13</xdr:row>
                    <xdr:rowOff>38100</xdr:rowOff>
                  </from>
                  <to>
                    <xdr:col>3</xdr:col>
                    <xdr:colOff>723900</xdr:colOff>
                    <xdr:row>14</xdr:row>
                    <xdr:rowOff>0</xdr:rowOff>
                  </to>
                </anchor>
              </controlPr>
            </control>
          </mc:Choice>
        </mc:AlternateContent>
        <mc:AlternateContent xmlns:mc="http://schemas.openxmlformats.org/markup-compatibility/2006">
          <mc:Choice Requires="x14">
            <control shapeId="22550" r:id="rId26" name="Group Box 22">
              <controlPr defaultSize="0" print="0" autoFill="0" autoPict="0">
                <anchor moveWithCells="1">
                  <from>
                    <xdr:col>0</xdr:col>
                    <xdr:colOff>0</xdr:colOff>
                    <xdr:row>13</xdr:row>
                    <xdr:rowOff>19050</xdr:rowOff>
                  </from>
                  <to>
                    <xdr:col>7</xdr:col>
                    <xdr:colOff>381000</xdr:colOff>
                    <xdr:row>14</xdr:row>
                    <xdr:rowOff>228600</xdr:rowOff>
                  </to>
                </anchor>
              </controlPr>
            </control>
          </mc:Choice>
        </mc:AlternateContent>
        <mc:AlternateContent xmlns:mc="http://schemas.openxmlformats.org/markup-compatibility/2006">
          <mc:Choice Requires="x14">
            <control shapeId="22551" r:id="rId27" name="Option Button 23">
              <controlPr defaultSize="0" autoFill="0" autoLine="0" autoPict="0">
                <anchor moveWithCells="1">
                  <from>
                    <xdr:col>3</xdr:col>
                    <xdr:colOff>819150</xdr:colOff>
                    <xdr:row>13</xdr:row>
                    <xdr:rowOff>38100</xdr:rowOff>
                  </from>
                  <to>
                    <xdr:col>5</xdr:col>
                    <xdr:colOff>371475</xdr:colOff>
                    <xdr:row>14</xdr:row>
                    <xdr:rowOff>0</xdr:rowOff>
                  </to>
                </anchor>
              </controlPr>
            </control>
          </mc:Choice>
        </mc:AlternateContent>
        <mc:AlternateContent xmlns:mc="http://schemas.openxmlformats.org/markup-compatibility/2006">
          <mc:Choice Requires="x14">
            <control shapeId="22552" r:id="rId28" name="Option Button 24">
              <controlPr defaultSize="0" autoFill="0" autoLine="0" autoPict="0">
                <anchor moveWithCells="1">
                  <from>
                    <xdr:col>5</xdr:col>
                    <xdr:colOff>466725</xdr:colOff>
                    <xdr:row>13</xdr:row>
                    <xdr:rowOff>38100</xdr:rowOff>
                  </from>
                  <to>
                    <xdr:col>7</xdr:col>
                    <xdr:colOff>209550</xdr:colOff>
                    <xdr:row>14</xdr:row>
                    <xdr:rowOff>0</xdr:rowOff>
                  </to>
                </anchor>
              </controlPr>
            </control>
          </mc:Choice>
        </mc:AlternateContent>
        <mc:AlternateContent xmlns:mc="http://schemas.openxmlformats.org/markup-compatibility/2006">
          <mc:Choice Requires="x14">
            <control shapeId="22553" r:id="rId29" name="Option Button 25">
              <controlPr defaultSize="0" autoFill="0" autoLine="0" autoPict="0">
                <anchor moveWithCells="1">
                  <from>
                    <xdr:col>1</xdr:col>
                    <xdr:colOff>180975</xdr:colOff>
                    <xdr:row>13</xdr:row>
                    <xdr:rowOff>238125</xdr:rowOff>
                  </from>
                  <to>
                    <xdr:col>3</xdr:col>
                    <xdr:colOff>361950</xdr:colOff>
                    <xdr:row>14</xdr:row>
                    <xdr:rowOff>200025</xdr:rowOff>
                  </to>
                </anchor>
              </controlPr>
            </control>
          </mc:Choice>
        </mc:AlternateContent>
        <mc:AlternateContent xmlns:mc="http://schemas.openxmlformats.org/markup-compatibility/2006">
          <mc:Choice Requires="x14">
            <control shapeId="22554" r:id="rId30" name="Option Button 26">
              <controlPr defaultSize="0" autoFill="0" autoLine="0" autoPict="0">
                <anchor moveWithCells="1">
                  <from>
                    <xdr:col>3</xdr:col>
                    <xdr:colOff>466725</xdr:colOff>
                    <xdr:row>13</xdr:row>
                    <xdr:rowOff>238125</xdr:rowOff>
                  </from>
                  <to>
                    <xdr:col>4</xdr:col>
                    <xdr:colOff>476250</xdr:colOff>
                    <xdr:row>14</xdr:row>
                    <xdr:rowOff>200025</xdr:rowOff>
                  </to>
                </anchor>
              </controlPr>
            </control>
          </mc:Choice>
        </mc:AlternateContent>
        <mc:AlternateContent xmlns:mc="http://schemas.openxmlformats.org/markup-compatibility/2006">
          <mc:Choice Requires="x14">
            <control shapeId="22555" r:id="rId31" name="Option Button 27">
              <controlPr defaultSize="0" autoFill="0" autoLine="0" autoPict="0">
                <anchor moveWithCells="1">
                  <from>
                    <xdr:col>1</xdr:col>
                    <xdr:colOff>180975</xdr:colOff>
                    <xdr:row>16</xdr:row>
                    <xdr:rowOff>28575</xdr:rowOff>
                  </from>
                  <to>
                    <xdr:col>2</xdr:col>
                    <xdr:colOff>257175</xdr:colOff>
                    <xdr:row>16</xdr:row>
                    <xdr:rowOff>238125</xdr:rowOff>
                  </to>
                </anchor>
              </controlPr>
            </control>
          </mc:Choice>
        </mc:AlternateContent>
        <mc:AlternateContent xmlns:mc="http://schemas.openxmlformats.org/markup-compatibility/2006">
          <mc:Choice Requires="x14">
            <control shapeId="22556" r:id="rId32" name="Option Button 28">
              <controlPr defaultSize="0" autoFill="0" autoLine="0" autoPict="0">
                <anchor moveWithCells="1">
                  <from>
                    <xdr:col>3</xdr:col>
                    <xdr:colOff>95250</xdr:colOff>
                    <xdr:row>16</xdr:row>
                    <xdr:rowOff>28575</xdr:rowOff>
                  </from>
                  <to>
                    <xdr:col>4</xdr:col>
                    <xdr:colOff>238125</xdr:colOff>
                    <xdr:row>16</xdr:row>
                    <xdr:rowOff>238125</xdr:rowOff>
                  </to>
                </anchor>
              </controlPr>
            </control>
          </mc:Choice>
        </mc:AlternateContent>
        <mc:AlternateContent xmlns:mc="http://schemas.openxmlformats.org/markup-compatibility/2006">
          <mc:Choice Requires="x14">
            <control shapeId="22557" r:id="rId33" name="Group Box 29">
              <controlPr defaultSize="0" print="0" autoFill="0" autoPict="0">
                <anchor moveWithCells="1">
                  <from>
                    <xdr:col>0</xdr:col>
                    <xdr:colOff>0</xdr:colOff>
                    <xdr:row>16</xdr:row>
                    <xdr:rowOff>19050</xdr:rowOff>
                  </from>
                  <to>
                    <xdr:col>7</xdr:col>
                    <xdr:colOff>381000</xdr:colOff>
                    <xdr:row>17</xdr:row>
                    <xdr:rowOff>228600</xdr:rowOff>
                  </to>
                </anchor>
              </controlPr>
            </control>
          </mc:Choice>
        </mc:AlternateContent>
        <mc:AlternateContent xmlns:mc="http://schemas.openxmlformats.org/markup-compatibility/2006">
          <mc:Choice Requires="x14">
            <control shapeId="22558" r:id="rId34" name="Option Button 30">
              <controlPr defaultSize="0" autoFill="0" autoLine="0" autoPict="0">
                <anchor moveWithCells="1">
                  <from>
                    <xdr:col>4</xdr:col>
                    <xdr:colOff>533400</xdr:colOff>
                    <xdr:row>16</xdr:row>
                    <xdr:rowOff>38100</xdr:rowOff>
                  </from>
                  <to>
                    <xdr:col>6</xdr:col>
                    <xdr:colOff>609600</xdr:colOff>
                    <xdr:row>17</xdr:row>
                    <xdr:rowOff>0</xdr:rowOff>
                  </to>
                </anchor>
              </controlPr>
            </control>
          </mc:Choice>
        </mc:AlternateContent>
        <mc:AlternateContent xmlns:mc="http://schemas.openxmlformats.org/markup-compatibility/2006">
          <mc:Choice Requires="x14">
            <control shapeId="22559" r:id="rId35" name="Option Button 31">
              <controlPr defaultSize="0" autoFill="0" autoLine="0" autoPict="0">
                <anchor moveWithCells="1">
                  <from>
                    <xdr:col>1</xdr:col>
                    <xdr:colOff>180975</xdr:colOff>
                    <xdr:row>17</xdr:row>
                    <xdr:rowOff>0</xdr:rowOff>
                  </from>
                  <to>
                    <xdr:col>2</xdr:col>
                    <xdr:colOff>428625</xdr:colOff>
                    <xdr:row>17</xdr:row>
                    <xdr:rowOff>209550</xdr:rowOff>
                  </to>
                </anchor>
              </controlPr>
            </control>
          </mc:Choice>
        </mc:AlternateContent>
        <mc:AlternateContent xmlns:mc="http://schemas.openxmlformats.org/markup-compatibility/2006">
          <mc:Choice Requires="x14">
            <control shapeId="22560" r:id="rId36" name="Option Button 32">
              <controlPr defaultSize="0" autoFill="0" autoLine="0" autoPict="0">
                <anchor moveWithCells="1">
                  <from>
                    <xdr:col>3</xdr:col>
                    <xdr:colOff>95250</xdr:colOff>
                    <xdr:row>17</xdr:row>
                    <xdr:rowOff>0</xdr:rowOff>
                  </from>
                  <to>
                    <xdr:col>4</xdr:col>
                    <xdr:colOff>628650</xdr:colOff>
                    <xdr:row>17</xdr:row>
                    <xdr:rowOff>209550</xdr:rowOff>
                  </to>
                </anchor>
              </controlPr>
            </control>
          </mc:Choice>
        </mc:AlternateContent>
        <mc:AlternateContent xmlns:mc="http://schemas.openxmlformats.org/markup-compatibility/2006">
          <mc:Choice Requires="x14">
            <control shapeId="22561" r:id="rId37" name="Check Box 33">
              <controlPr defaultSize="0" autoFill="0" autoLine="0" autoPict="0">
                <anchor moveWithCells="1">
                  <from>
                    <xdr:col>1</xdr:col>
                    <xdr:colOff>180975</xdr:colOff>
                    <xdr:row>20</xdr:row>
                    <xdr:rowOff>38100</xdr:rowOff>
                  </from>
                  <to>
                    <xdr:col>1</xdr:col>
                    <xdr:colOff>895350</xdr:colOff>
                    <xdr:row>21</xdr:row>
                    <xdr:rowOff>0</xdr:rowOff>
                  </to>
                </anchor>
              </controlPr>
            </control>
          </mc:Choice>
        </mc:AlternateContent>
        <mc:AlternateContent xmlns:mc="http://schemas.openxmlformats.org/markup-compatibility/2006">
          <mc:Choice Requires="x14">
            <control shapeId="22562" r:id="rId38" name="Check Box 34">
              <controlPr defaultSize="0" autoFill="0" autoLine="0" autoPict="0">
                <anchor moveWithCells="1">
                  <from>
                    <xdr:col>2</xdr:col>
                    <xdr:colOff>133350</xdr:colOff>
                    <xdr:row>20</xdr:row>
                    <xdr:rowOff>38100</xdr:rowOff>
                  </from>
                  <to>
                    <xdr:col>3</xdr:col>
                    <xdr:colOff>381000</xdr:colOff>
                    <xdr:row>21</xdr:row>
                    <xdr:rowOff>0</xdr:rowOff>
                  </to>
                </anchor>
              </controlPr>
            </control>
          </mc:Choice>
        </mc:AlternateContent>
        <mc:AlternateContent xmlns:mc="http://schemas.openxmlformats.org/markup-compatibility/2006">
          <mc:Choice Requires="x14">
            <control shapeId="22563" r:id="rId39" name="Check Box 35">
              <controlPr defaultSize="0" autoFill="0" autoLine="0" autoPict="0">
                <anchor moveWithCells="1">
                  <from>
                    <xdr:col>3</xdr:col>
                    <xdr:colOff>552450</xdr:colOff>
                    <xdr:row>20</xdr:row>
                    <xdr:rowOff>38100</xdr:rowOff>
                  </from>
                  <to>
                    <xdr:col>4</xdr:col>
                    <xdr:colOff>238125</xdr:colOff>
                    <xdr:row>21</xdr:row>
                    <xdr:rowOff>0</xdr:rowOff>
                  </to>
                </anchor>
              </controlPr>
            </control>
          </mc:Choice>
        </mc:AlternateContent>
        <mc:AlternateContent xmlns:mc="http://schemas.openxmlformats.org/markup-compatibility/2006">
          <mc:Choice Requires="x14">
            <control shapeId="22564" r:id="rId40" name="Check Box 36">
              <controlPr defaultSize="0" autoFill="0" autoLine="0" autoPict="0">
                <anchor moveWithCells="1">
                  <from>
                    <xdr:col>4</xdr:col>
                    <xdr:colOff>409575</xdr:colOff>
                    <xdr:row>20</xdr:row>
                    <xdr:rowOff>38100</xdr:rowOff>
                  </from>
                  <to>
                    <xdr:col>5</xdr:col>
                    <xdr:colOff>428625</xdr:colOff>
                    <xdr:row>21</xdr:row>
                    <xdr:rowOff>0</xdr:rowOff>
                  </to>
                </anchor>
              </controlPr>
            </control>
          </mc:Choice>
        </mc:AlternateContent>
        <mc:AlternateContent xmlns:mc="http://schemas.openxmlformats.org/markup-compatibility/2006">
          <mc:Choice Requires="x14">
            <control shapeId="22565" r:id="rId41" name="Check Box 37">
              <controlPr defaultSize="0" autoFill="0" autoLine="0" autoPict="0">
                <anchor moveWithCells="1">
                  <from>
                    <xdr:col>5</xdr:col>
                    <xdr:colOff>600075</xdr:colOff>
                    <xdr:row>20</xdr:row>
                    <xdr:rowOff>38100</xdr:rowOff>
                  </from>
                  <to>
                    <xdr:col>6</xdr:col>
                    <xdr:colOff>619125</xdr:colOff>
                    <xdr:row>21</xdr:row>
                    <xdr:rowOff>0</xdr:rowOff>
                  </to>
                </anchor>
              </controlPr>
            </control>
          </mc:Choice>
        </mc:AlternateContent>
        <mc:AlternateContent xmlns:mc="http://schemas.openxmlformats.org/markup-compatibility/2006">
          <mc:Choice Requires="x14">
            <control shapeId="22566" r:id="rId42" name="Check Box 38">
              <controlPr defaultSize="0" autoFill="0" autoLine="0" autoPict="0">
                <anchor moveWithCells="1">
                  <from>
                    <xdr:col>1</xdr:col>
                    <xdr:colOff>180975</xdr:colOff>
                    <xdr:row>21</xdr:row>
                    <xdr:rowOff>19050</xdr:rowOff>
                  </from>
                  <to>
                    <xdr:col>2</xdr:col>
                    <xdr:colOff>323850</xdr:colOff>
                    <xdr:row>21</xdr:row>
                    <xdr:rowOff>228600</xdr:rowOff>
                  </to>
                </anchor>
              </controlPr>
            </control>
          </mc:Choice>
        </mc:AlternateContent>
        <mc:AlternateContent xmlns:mc="http://schemas.openxmlformats.org/markup-compatibility/2006">
          <mc:Choice Requires="x14">
            <control shapeId="22567" r:id="rId43" name="Option Button 39">
              <controlPr defaultSize="0" autoFill="0" autoLine="0" autoPict="0">
                <anchor moveWithCells="1">
                  <from>
                    <xdr:col>1</xdr:col>
                    <xdr:colOff>180975</xdr:colOff>
                    <xdr:row>22</xdr:row>
                    <xdr:rowOff>57150</xdr:rowOff>
                  </from>
                  <to>
                    <xdr:col>2</xdr:col>
                    <xdr:colOff>38100</xdr:colOff>
                    <xdr:row>22</xdr:row>
                    <xdr:rowOff>266700</xdr:rowOff>
                  </to>
                </anchor>
              </controlPr>
            </control>
          </mc:Choice>
        </mc:AlternateContent>
        <mc:AlternateContent xmlns:mc="http://schemas.openxmlformats.org/markup-compatibility/2006">
          <mc:Choice Requires="x14">
            <control shapeId="22568" r:id="rId44" name="Option Button 40">
              <controlPr defaultSize="0" autoFill="0" autoLine="0" autoPict="0">
                <anchor moveWithCells="1">
                  <from>
                    <xdr:col>2</xdr:col>
                    <xdr:colOff>190500</xdr:colOff>
                    <xdr:row>22</xdr:row>
                    <xdr:rowOff>57150</xdr:rowOff>
                  </from>
                  <to>
                    <xdr:col>3</xdr:col>
                    <xdr:colOff>495300</xdr:colOff>
                    <xdr:row>22</xdr:row>
                    <xdr:rowOff>266700</xdr:rowOff>
                  </to>
                </anchor>
              </controlPr>
            </control>
          </mc:Choice>
        </mc:AlternateContent>
        <mc:AlternateContent xmlns:mc="http://schemas.openxmlformats.org/markup-compatibility/2006">
          <mc:Choice Requires="x14">
            <control shapeId="22569" r:id="rId45" name="Group Box 41">
              <controlPr defaultSize="0" print="0" autoFill="0" autoPict="0">
                <anchor moveWithCells="1">
                  <from>
                    <xdr:col>0</xdr:col>
                    <xdr:colOff>0</xdr:colOff>
                    <xdr:row>22</xdr:row>
                    <xdr:rowOff>9525</xdr:rowOff>
                  </from>
                  <to>
                    <xdr:col>7</xdr:col>
                    <xdr:colOff>381000</xdr:colOff>
                    <xdr:row>22</xdr:row>
                    <xdr:rowOff>304800</xdr:rowOff>
                  </to>
                </anchor>
              </controlPr>
            </control>
          </mc:Choice>
        </mc:AlternateContent>
        <mc:AlternateContent xmlns:mc="http://schemas.openxmlformats.org/markup-compatibility/2006">
          <mc:Choice Requires="x14">
            <control shapeId="22570" r:id="rId46" name="Option Button 42">
              <controlPr defaultSize="0" autoFill="0" autoLine="0" autoPict="0">
                <anchor moveWithCells="1">
                  <from>
                    <xdr:col>1</xdr:col>
                    <xdr:colOff>180975</xdr:colOff>
                    <xdr:row>23</xdr:row>
                    <xdr:rowOff>28575</xdr:rowOff>
                  </from>
                  <to>
                    <xdr:col>2</xdr:col>
                    <xdr:colOff>38100</xdr:colOff>
                    <xdr:row>23</xdr:row>
                    <xdr:rowOff>238125</xdr:rowOff>
                  </to>
                </anchor>
              </controlPr>
            </control>
          </mc:Choice>
        </mc:AlternateContent>
        <mc:AlternateContent xmlns:mc="http://schemas.openxmlformats.org/markup-compatibility/2006">
          <mc:Choice Requires="x14">
            <control shapeId="22571" r:id="rId47" name="Option Button 43">
              <controlPr defaultSize="0" autoFill="0" autoLine="0" autoPict="0">
                <anchor moveWithCells="1">
                  <from>
                    <xdr:col>2</xdr:col>
                    <xdr:colOff>133350</xdr:colOff>
                    <xdr:row>23</xdr:row>
                    <xdr:rowOff>28575</xdr:rowOff>
                  </from>
                  <to>
                    <xdr:col>3</xdr:col>
                    <xdr:colOff>504825</xdr:colOff>
                    <xdr:row>23</xdr:row>
                    <xdr:rowOff>238125</xdr:rowOff>
                  </to>
                </anchor>
              </controlPr>
            </control>
          </mc:Choice>
        </mc:AlternateContent>
        <mc:AlternateContent xmlns:mc="http://schemas.openxmlformats.org/markup-compatibility/2006">
          <mc:Choice Requires="x14">
            <control shapeId="22572" r:id="rId48" name="Group Box 44">
              <controlPr defaultSize="0" print="0" autoFill="0" autoPict="0">
                <anchor moveWithCells="1">
                  <from>
                    <xdr:col>0</xdr:col>
                    <xdr:colOff>0</xdr:colOff>
                    <xdr:row>23</xdr:row>
                    <xdr:rowOff>19050</xdr:rowOff>
                  </from>
                  <to>
                    <xdr:col>7</xdr:col>
                    <xdr:colOff>381000</xdr:colOff>
                    <xdr:row>24</xdr:row>
                    <xdr:rowOff>0</xdr:rowOff>
                  </to>
                </anchor>
              </controlPr>
            </control>
          </mc:Choice>
        </mc:AlternateContent>
        <mc:AlternateContent xmlns:mc="http://schemas.openxmlformats.org/markup-compatibility/2006">
          <mc:Choice Requires="x14">
            <control shapeId="22573" r:id="rId49" name="Option Button 45">
              <controlPr defaultSize="0" autoFill="0" autoLine="0" autoPict="0">
                <anchor moveWithCells="1">
                  <from>
                    <xdr:col>3</xdr:col>
                    <xdr:colOff>552450</xdr:colOff>
                    <xdr:row>23</xdr:row>
                    <xdr:rowOff>28575</xdr:rowOff>
                  </from>
                  <to>
                    <xdr:col>4</xdr:col>
                    <xdr:colOff>142875</xdr:colOff>
                    <xdr:row>23</xdr:row>
                    <xdr:rowOff>238125</xdr:rowOff>
                  </to>
                </anchor>
              </controlPr>
            </control>
          </mc:Choice>
        </mc:AlternateContent>
        <mc:AlternateContent xmlns:mc="http://schemas.openxmlformats.org/markup-compatibility/2006">
          <mc:Choice Requires="x14">
            <control shapeId="22574" r:id="rId50" name="Option Button 46">
              <controlPr defaultSize="0" autoFill="0" autoLine="0" autoPict="0">
                <anchor moveWithCells="1">
                  <from>
                    <xdr:col>4</xdr:col>
                    <xdr:colOff>409575</xdr:colOff>
                    <xdr:row>23</xdr:row>
                    <xdr:rowOff>28575</xdr:rowOff>
                  </from>
                  <to>
                    <xdr:col>5</xdr:col>
                    <xdr:colOff>333375</xdr:colOff>
                    <xdr:row>23</xdr:row>
                    <xdr:rowOff>238125</xdr:rowOff>
                  </to>
                </anchor>
              </controlPr>
            </control>
          </mc:Choice>
        </mc:AlternateContent>
        <mc:AlternateContent xmlns:mc="http://schemas.openxmlformats.org/markup-compatibility/2006">
          <mc:Choice Requires="x14">
            <control shapeId="22575" r:id="rId51" name="Option Button 47">
              <controlPr defaultSize="0" autoFill="0" autoLine="0" autoPict="0">
                <anchor moveWithCells="1">
                  <from>
                    <xdr:col>5</xdr:col>
                    <xdr:colOff>600075</xdr:colOff>
                    <xdr:row>23</xdr:row>
                    <xdr:rowOff>28575</xdr:rowOff>
                  </from>
                  <to>
                    <xdr:col>7</xdr:col>
                    <xdr:colOff>85725</xdr:colOff>
                    <xdr:row>23</xdr:row>
                    <xdr:rowOff>238125</xdr:rowOff>
                  </to>
                </anchor>
              </controlPr>
            </control>
          </mc:Choice>
        </mc:AlternateContent>
        <mc:AlternateContent xmlns:mc="http://schemas.openxmlformats.org/markup-compatibility/2006">
          <mc:Choice Requires="x14">
            <control shapeId="22576" r:id="rId52" name="Option Button 48">
              <controlPr defaultSize="0" autoFill="0" autoLine="0" autoPict="0">
                <anchor moveWithCells="1">
                  <from>
                    <xdr:col>4</xdr:col>
                    <xdr:colOff>533400</xdr:colOff>
                    <xdr:row>16</xdr:row>
                    <xdr:rowOff>238125</xdr:rowOff>
                  </from>
                  <to>
                    <xdr:col>6</xdr:col>
                    <xdr:colOff>85725</xdr:colOff>
                    <xdr:row>17</xdr:row>
                    <xdr:rowOff>200025</xdr:rowOff>
                  </to>
                </anchor>
              </controlPr>
            </control>
          </mc:Choice>
        </mc:AlternateContent>
        <mc:AlternateContent xmlns:mc="http://schemas.openxmlformats.org/markup-compatibility/2006">
          <mc:Choice Requires="x14">
            <control shapeId="22577" r:id="rId53" name="Option Button 49">
              <controlPr defaultSize="0" autoFill="0" autoLine="0" autoPict="0">
                <anchor moveWithCells="1">
                  <from>
                    <xdr:col>3</xdr:col>
                    <xdr:colOff>704850</xdr:colOff>
                    <xdr:row>15</xdr:row>
                    <xdr:rowOff>57150</xdr:rowOff>
                  </from>
                  <to>
                    <xdr:col>4</xdr:col>
                    <xdr:colOff>657225</xdr:colOff>
                    <xdr:row>15</xdr:row>
                    <xdr:rowOff>266700</xdr:rowOff>
                  </to>
                </anchor>
              </controlPr>
            </control>
          </mc:Choice>
        </mc:AlternateContent>
        <mc:AlternateContent xmlns:mc="http://schemas.openxmlformats.org/markup-compatibility/2006">
          <mc:Choice Requires="x14">
            <control shapeId="22578" r:id="rId54" name="Option Button 50">
              <controlPr defaultSize="0" autoFill="0" autoLine="0" autoPict="0">
                <anchor moveWithCells="1">
                  <from>
                    <xdr:col>3</xdr:col>
                    <xdr:colOff>704850</xdr:colOff>
                    <xdr:row>22</xdr:row>
                    <xdr:rowOff>57150</xdr:rowOff>
                  </from>
                  <to>
                    <xdr:col>5</xdr:col>
                    <xdr:colOff>57150</xdr:colOff>
                    <xdr:row>22</xdr:row>
                    <xdr:rowOff>266700</xdr:rowOff>
                  </to>
                </anchor>
              </controlPr>
            </control>
          </mc:Choice>
        </mc:AlternateContent>
        <mc:AlternateContent xmlns:mc="http://schemas.openxmlformats.org/markup-compatibility/2006">
          <mc:Choice Requires="x14">
            <control shapeId="22579" r:id="rId55" name="Option Button 51">
              <controlPr defaultSize="0" autoFill="0" autoLine="0" autoPict="0">
                <anchor moveWithCells="1">
                  <from>
                    <xdr:col>1</xdr:col>
                    <xdr:colOff>180975</xdr:colOff>
                    <xdr:row>23</xdr:row>
                    <xdr:rowOff>266700</xdr:rowOff>
                  </from>
                  <to>
                    <xdr:col>2</xdr:col>
                    <xdr:colOff>19050</xdr:colOff>
                    <xdr:row>23</xdr:row>
                    <xdr:rowOff>476250</xdr:rowOff>
                  </to>
                </anchor>
              </controlPr>
            </control>
          </mc:Choice>
        </mc:AlternateContent>
        <mc:AlternateContent xmlns:mc="http://schemas.openxmlformats.org/markup-compatibility/2006">
          <mc:Choice Requires="x14">
            <control shapeId="22580" r:id="rId56" name="Option Button 52">
              <controlPr defaultSize="0" autoFill="0" autoLine="0" autoPict="0">
                <anchor moveWithCells="1">
                  <from>
                    <xdr:col>3</xdr:col>
                    <xdr:colOff>704850</xdr:colOff>
                    <xdr:row>24</xdr:row>
                    <xdr:rowOff>57150</xdr:rowOff>
                  </from>
                  <to>
                    <xdr:col>4</xdr:col>
                    <xdr:colOff>476250</xdr:colOff>
                    <xdr:row>24</xdr:row>
                    <xdr:rowOff>266700</xdr:rowOff>
                  </to>
                </anchor>
              </controlPr>
            </control>
          </mc:Choice>
        </mc:AlternateContent>
        <mc:AlternateContent xmlns:mc="http://schemas.openxmlformats.org/markup-compatibility/2006">
          <mc:Choice Requires="x14">
            <control shapeId="22581" r:id="rId57" name="Option Button 53">
              <controlPr defaultSize="0" autoFill="0" autoLine="0" autoPict="0">
                <anchor moveWithCells="1">
                  <from>
                    <xdr:col>3</xdr:col>
                    <xdr:colOff>704850</xdr:colOff>
                    <xdr:row>25</xdr:row>
                    <xdr:rowOff>57150</xdr:rowOff>
                  </from>
                  <to>
                    <xdr:col>4</xdr:col>
                    <xdr:colOff>476250</xdr:colOff>
                    <xdr:row>25</xdr:row>
                    <xdr:rowOff>266700</xdr:rowOff>
                  </to>
                </anchor>
              </controlPr>
            </control>
          </mc:Choice>
        </mc:AlternateContent>
        <mc:AlternateContent xmlns:mc="http://schemas.openxmlformats.org/markup-compatibility/2006">
          <mc:Choice Requires="x14">
            <control shapeId="22582" r:id="rId58" name="Option Button 54">
              <controlPr defaultSize="0" autoFill="0" autoLine="0" autoPict="0">
                <anchor moveWithCells="1">
                  <from>
                    <xdr:col>3</xdr:col>
                    <xdr:colOff>704850</xdr:colOff>
                    <xdr:row>26</xdr:row>
                    <xdr:rowOff>57150</xdr:rowOff>
                  </from>
                  <to>
                    <xdr:col>4</xdr:col>
                    <xdr:colOff>476250</xdr:colOff>
                    <xdr:row>26</xdr:row>
                    <xdr:rowOff>266700</xdr:rowOff>
                  </to>
                </anchor>
              </controlPr>
            </control>
          </mc:Choice>
        </mc:AlternateContent>
        <mc:AlternateContent xmlns:mc="http://schemas.openxmlformats.org/markup-compatibility/2006">
          <mc:Choice Requires="x14">
            <control shapeId="22583" r:id="rId59" name="Option Button 55">
              <controlPr defaultSize="0" autoFill="0" autoLine="0" autoPict="0">
                <anchor moveWithCells="1">
                  <from>
                    <xdr:col>1</xdr:col>
                    <xdr:colOff>180975</xdr:colOff>
                    <xdr:row>27</xdr:row>
                    <xdr:rowOff>66675</xdr:rowOff>
                  </from>
                  <to>
                    <xdr:col>1</xdr:col>
                    <xdr:colOff>923925</xdr:colOff>
                    <xdr:row>27</xdr:row>
                    <xdr:rowOff>276225</xdr:rowOff>
                  </to>
                </anchor>
              </controlPr>
            </control>
          </mc:Choice>
        </mc:AlternateContent>
        <mc:AlternateContent xmlns:mc="http://schemas.openxmlformats.org/markup-compatibility/2006">
          <mc:Choice Requires="x14">
            <control shapeId="22584" r:id="rId60" name="Option Button 56">
              <controlPr defaultSize="0" autoFill="0" autoLine="0" autoPict="0">
                <anchor moveWithCells="1">
                  <from>
                    <xdr:col>2</xdr:col>
                    <xdr:colOff>190500</xdr:colOff>
                    <xdr:row>27</xdr:row>
                    <xdr:rowOff>57150</xdr:rowOff>
                  </from>
                  <to>
                    <xdr:col>3</xdr:col>
                    <xdr:colOff>523875</xdr:colOff>
                    <xdr:row>27</xdr:row>
                    <xdr:rowOff>266700</xdr:rowOff>
                  </to>
                </anchor>
              </controlPr>
            </control>
          </mc:Choice>
        </mc:AlternateContent>
        <mc:AlternateContent xmlns:mc="http://schemas.openxmlformats.org/markup-compatibility/2006">
          <mc:Choice Requires="x14">
            <control shapeId="22585" r:id="rId61" name="Option Button 57">
              <controlPr defaultSize="0" autoFill="0" autoLine="0" autoPict="0">
                <anchor moveWithCells="1">
                  <from>
                    <xdr:col>1</xdr:col>
                    <xdr:colOff>180975</xdr:colOff>
                    <xdr:row>29</xdr:row>
                    <xdr:rowOff>57150</xdr:rowOff>
                  </from>
                  <to>
                    <xdr:col>2</xdr:col>
                    <xdr:colOff>38100</xdr:colOff>
                    <xdr:row>29</xdr:row>
                    <xdr:rowOff>266700</xdr:rowOff>
                  </to>
                </anchor>
              </controlPr>
            </control>
          </mc:Choice>
        </mc:AlternateContent>
        <mc:AlternateContent xmlns:mc="http://schemas.openxmlformats.org/markup-compatibility/2006">
          <mc:Choice Requires="x14">
            <control shapeId="22586" r:id="rId62" name="Option Button 58">
              <controlPr defaultSize="0" autoFill="0" autoLine="0" autoPict="0">
                <anchor moveWithCells="1">
                  <from>
                    <xdr:col>2</xdr:col>
                    <xdr:colOff>190500</xdr:colOff>
                    <xdr:row>29</xdr:row>
                    <xdr:rowOff>57150</xdr:rowOff>
                  </from>
                  <to>
                    <xdr:col>3</xdr:col>
                    <xdr:colOff>857250</xdr:colOff>
                    <xdr:row>29</xdr:row>
                    <xdr:rowOff>266700</xdr:rowOff>
                  </to>
                </anchor>
              </controlPr>
            </control>
          </mc:Choice>
        </mc:AlternateContent>
        <mc:AlternateContent xmlns:mc="http://schemas.openxmlformats.org/markup-compatibility/2006">
          <mc:Choice Requires="x14">
            <control shapeId="22587" r:id="rId63" name="Group Box 59">
              <controlPr defaultSize="0" print="0" autoFill="0" autoPict="0">
                <anchor moveWithCells="1">
                  <from>
                    <xdr:col>0</xdr:col>
                    <xdr:colOff>0</xdr:colOff>
                    <xdr:row>29</xdr:row>
                    <xdr:rowOff>9525</xdr:rowOff>
                  </from>
                  <to>
                    <xdr:col>7</xdr:col>
                    <xdr:colOff>381000</xdr:colOff>
                    <xdr:row>29</xdr:row>
                    <xdr:rowOff>314325</xdr:rowOff>
                  </to>
                </anchor>
              </controlPr>
            </control>
          </mc:Choice>
        </mc:AlternateContent>
        <mc:AlternateContent xmlns:mc="http://schemas.openxmlformats.org/markup-compatibility/2006">
          <mc:Choice Requires="x14">
            <control shapeId="22588" r:id="rId64" name="Option Button 60">
              <controlPr defaultSize="0" autoFill="0" autoLine="0" autoPict="0">
                <anchor moveWithCells="1">
                  <from>
                    <xdr:col>3</xdr:col>
                    <xdr:colOff>104775</xdr:colOff>
                    <xdr:row>30</xdr:row>
                    <xdr:rowOff>57150</xdr:rowOff>
                  </from>
                  <to>
                    <xdr:col>3</xdr:col>
                    <xdr:colOff>866775</xdr:colOff>
                    <xdr:row>30</xdr:row>
                    <xdr:rowOff>266700</xdr:rowOff>
                  </to>
                </anchor>
              </controlPr>
            </control>
          </mc:Choice>
        </mc:AlternateContent>
        <mc:AlternateContent xmlns:mc="http://schemas.openxmlformats.org/markup-compatibility/2006">
          <mc:Choice Requires="x14">
            <control shapeId="22589" r:id="rId65" name="Group Box 61">
              <controlPr defaultSize="0" print="0" autoFill="0" autoPict="0">
                <anchor moveWithCells="1">
                  <from>
                    <xdr:col>0</xdr:col>
                    <xdr:colOff>0</xdr:colOff>
                    <xdr:row>30</xdr:row>
                    <xdr:rowOff>28575</xdr:rowOff>
                  </from>
                  <to>
                    <xdr:col>7</xdr:col>
                    <xdr:colOff>381000</xdr:colOff>
                    <xdr:row>31</xdr:row>
                    <xdr:rowOff>0</xdr:rowOff>
                  </to>
                </anchor>
              </controlPr>
            </control>
          </mc:Choice>
        </mc:AlternateContent>
        <mc:AlternateContent xmlns:mc="http://schemas.openxmlformats.org/markup-compatibility/2006">
          <mc:Choice Requires="x14">
            <control shapeId="22590" r:id="rId66" name="Group Box 62">
              <controlPr defaultSize="0" print="0" autoFill="0" autoPict="0">
                <anchor moveWithCells="1">
                  <from>
                    <xdr:col>0</xdr:col>
                    <xdr:colOff>0</xdr:colOff>
                    <xdr:row>27</xdr:row>
                    <xdr:rowOff>9525</xdr:rowOff>
                  </from>
                  <to>
                    <xdr:col>7</xdr:col>
                    <xdr:colOff>381000</xdr:colOff>
                    <xdr:row>27</xdr:row>
                    <xdr:rowOff>304800</xdr:rowOff>
                  </to>
                </anchor>
              </controlPr>
            </control>
          </mc:Choice>
        </mc:AlternateContent>
        <mc:AlternateContent xmlns:mc="http://schemas.openxmlformats.org/markup-compatibility/2006">
          <mc:Choice Requires="x14">
            <control shapeId="22591" r:id="rId67" name="Option Button 63">
              <controlPr defaultSize="0" autoFill="0" autoLine="0" autoPict="0">
                <anchor moveWithCells="1">
                  <from>
                    <xdr:col>4</xdr:col>
                    <xdr:colOff>581025</xdr:colOff>
                    <xdr:row>13</xdr:row>
                    <xdr:rowOff>238125</xdr:rowOff>
                  </from>
                  <to>
                    <xdr:col>6</xdr:col>
                    <xdr:colOff>123825</xdr:colOff>
                    <xdr:row>14</xdr:row>
                    <xdr:rowOff>200025</xdr:rowOff>
                  </to>
                </anchor>
              </controlPr>
            </control>
          </mc:Choice>
        </mc:AlternateContent>
        <mc:AlternateContent xmlns:mc="http://schemas.openxmlformats.org/markup-compatibility/2006">
          <mc:Choice Requires="x14">
            <control shapeId="22592" r:id="rId68" name="Option Button 64">
              <controlPr defaultSize="0" autoFill="0" autoLine="0" autoPict="0">
                <anchor moveWithCells="1">
                  <from>
                    <xdr:col>0</xdr:col>
                    <xdr:colOff>628650</xdr:colOff>
                    <xdr:row>15</xdr:row>
                    <xdr:rowOff>66675</xdr:rowOff>
                  </from>
                  <to>
                    <xdr:col>1</xdr:col>
                    <xdr:colOff>19050</xdr:colOff>
                    <xdr:row>15</xdr:row>
                    <xdr:rowOff>276225</xdr:rowOff>
                  </to>
                </anchor>
              </controlPr>
            </control>
          </mc:Choice>
        </mc:AlternateContent>
        <mc:AlternateContent xmlns:mc="http://schemas.openxmlformats.org/markup-compatibility/2006">
          <mc:Choice Requires="x14">
            <control shapeId="22593" r:id="rId69" name="Option Button 65">
              <controlPr defaultSize="0" autoFill="0" autoLine="0" autoPict="0">
                <anchor moveWithCells="1">
                  <from>
                    <xdr:col>0</xdr:col>
                    <xdr:colOff>628650</xdr:colOff>
                    <xdr:row>16</xdr:row>
                    <xdr:rowOff>228600</xdr:rowOff>
                  </from>
                  <to>
                    <xdr:col>1</xdr:col>
                    <xdr:colOff>19050</xdr:colOff>
                    <xdr:row>17</xdr:row>
                    <xdr:rowOff>190500</xdr:rowOff>
                  </to>
                </anchor>
              </controlPr>
            </control>
          </mc:Choice>
        </mc:AlternateContent>
        <mc:AlternateContent xmlns:mc="http://schemas.openxmlformats.org/markup-compatibility/2006">
          <mc:Choice Requires="x14">
            <control shapeId="22594" r:id="rId70" name="Option Button 66">
              <controlPr defaultSize="0" autoFill="0" autoLine="0" autoPict="0">
                <anchor moveWithCells="1">
                  <from>
                    <xdr:col>0</xdr:col>
                    <xdr:colOff>628650</xdr:colOff>
                    <xdr:row>19</xdr:row>
                    <xdr:rowOff>66675</xdr:rowOff>
                  </from>
                  <to>
                    <xdr:col>1</xdr:col>
                    <xdr:colOff>19050</xdr:colOff>
                    <xdr:row>19</xdr:row>
                    <xdr:rowOff>276225</xdr:rowOff>
                  </to>
                </anchor>
              </controlPr>
            </control>
          </mc:Choice>
        </mc:AlternateContent>
        <mc:AlternateContent xmlns:mc="http://schemas.openxmlformats.org/markup-compatibility/2006">
          <mc:Choice Requires="x14">
            <control shapeId="22595" r:id="rId71" name="Option Button 67">
              <controlPr defaultSize="0" autoFill="0" autoLine="0" autoPict="0">
                <anchor moveWithCells="1">
                  <from>
                    <xdr:col>0</xdr:col>
                    <xdr:colOff>628650</xdr:colOff>
                    <xdr:row>22</xdr:row>
                    <xdr:rowOff>66675</xdr:rowOff>
                  </from>
                  <to>
                    <xdr:col>1</xdr:col>
                    <xdr:colOff>19050</xdr:colOff>
                    <xdr:row>22</xdr:row>
                    <xdr:rowOff>276225</xdr:rowOff>
                  </to>
                </anchor>
              </controlPr>
            </control>
          </mc:Choice>
        </mc:AlternateContent>
        <mc:AlternateContent xmlns:mc="http://schemas.openxmlformats.org/markup-compatibility/2006">
          <mc:Choice Requires="x14">
            <control shapeId="22596" r:id="rId72" name="Option Button 68">
              <controlPr defaultSize="0" autoFill="0" autoLine="0" autoPict="0">
                <anchor moveWithCells="1">
                  <from>
                    <xdr:col>2</xdr:col>
                    <xdr:colOff>133350</xdr:colOff>
                    <xdr:row>23</xdr:row>
                    <xdr:rowOff>266700</xdr:rowOff>
                  </from>
                  <to>
                    <xdr:col>3</xdr:col>
                    <xdr:colOff>504825</xdr:colOff>
                    <xdr:row>23</xdr:row>
                    <xdr:rowOff>476250</xdr:rowOff>
                  </to>
                </anchor>
              </controlPr>
            </control>
          </mc:Choice>
        </mc:AlternateContent>
        <mc:AlternateContent xmlns:mc="http://schemas.openxmlformats.org/markup-compatibility/2006">
          <mc:Choice Requires="x14">
            <control shapeId="22597" r:id="rId73" name="Option Button 69">
              <controlPr defaultSize="0" autoFill="0" autoLine="0" autoPict="0">
                <anchor moveWithCells="1">
                  <from>
                    <xdr:col>0</xdr:col>
                    <xdr:colOff>628650</xdr:colOff>
                    <xdr:row>24</xdr:row>
                    <xdr:rowOff>85725</xdr:rowOff>
                  </from>
                  <to>
                    <xdr:col>1</xdr:col>
                    <xdr:colOff>19050</xdr:colOff>
                    <xdr:row>24</xdr:row>
                    <xdr:rowOff>295275</xdr:rowOff>
                  </to>
                </anchor>
              </controlPr>
            </control>
          </mc:Choice>
        </mc:AlternateContent>
        <mc:AlternateContent xmlns:mc="http://schemas.openxmlformats.org/markup-compatibility/2006">
          <mc:Choice Requires="x14">
            <control shapeId="22598" r:id="rId74" name="Option Button 70">
              <controlPr defaultSize="0" autoFill="0" autoLine="0" autoPict="0">
                <anchor moveWithCells="1">
                  <from>
                    <xdr:col>0</xdr:col>
                    <xdr:colOff>628650</xdr:colOff>
                    <xdr:row>25</xdr:row>
                    <xdr:rowOff>66675</xdr:rowOff>
                  </from>
                  <to>
                    <xdr:col>1</xdr:col>
                    <xdr:colOff>19050</xdr:colOff>
                    <xdr:row>25</xdr:row>
                    <xdr:rowOff>276225</xdr:rowOff>
                  </to>
                </anchor>
              </controlPr>
            </control>
          </mc:Choice>
        </mc:AlternateContent>
        <mc:AlternateContent xmlns:mc="http://schemas.openxmlformats.org/markup-compatibility/2006">
          <mc:Choice Requires="x14">
            <control shapeId="22599" r:id="rId75" name="Option Button 71">
              <controlPr defaultSize="0" autoFill="0" autoLine="0" autoPict="0">
                <anchor moveWithCells="1">
                  <from>
                    <xdr:col>0</xdr:col>
                    <xdr:colOff>628650</xdr:colOff>
                    <xdr:row>26</xdr:row>
                    <xdr:rowOff>47625</xdr:rowOff>
                  </from>
                  <to>
                    <xdr:col>1</xdr:col>
                    <xdr:colOff>19050</xdr:colOff>
                    <xdr:row>26</xdr:row>
                    <xdr:rowOff>257175</xdr:rowOff>
                  </to>
                </anchor>
              </controlPr>
            </control>
          </mc:Choice>
        </mc:AlternateContent>
        <mc:AlternateContent xmlns:mc="http://schemas.openxmlformats.org/markup-compatibility/2006">
          <mc:Choice Requires="x14">
            <control shapeId="22600" r:id="rId76" name="Option Button 72">
              <controlPr defaultSize="0" autoFill="0" autoLine="0" autoPict="0">
                <anchor moveWithCells="1">
                  <from>
                    <xdr:col>3</xdr:col>
                    <xdr:colOff>704850</xdr:colOff>
                    <xdr:row>27</xdr:row>
                    <xdr:rowOff>57150</xdr:rowOff>
                  </from>
                  <to>
                    <xdr:col>4</xdr:col>
                    <xdr:colOff>476250</xdr:colOff>
                    <xdr:row>27</xdr:row>
                    <xdr:rowOff>266700</xdr:rowOff>
                  </to>
                </anchor>
              </controlPr>
            </control>
          </mc:Choice>
        </mc:AlternateContent>
        <mc:AlternateContent xmlns:mc="http://schemas.openxmlformats.org/markup-compatibility/2006">
          <mc:Choice Requires="x14">
            <control shapeId="22601" r:id="rId77" name="Option Button 73">
              <controlPr defaultSize="0" autoFill="0" autoLine="0" autoPict="0">
                <anchor moveWithCells="1">
                  <from>
                    <xdr:col>0</xdr:col>
                    <xdr:colOff>628650</xdr:colOff>
                    <xdr:row>29</xdr:row>
                    <xdr:rowOff>104775</xdr:rowOff>
                  </from>
                  <to>
                    <xdr:col>1</xdr:col>
                    <xdr:colOff>19050</xdr:colOff>
                    <xdr:row>29</xdr:row>
                    <xdr:rowOff>314325</xdr:rowOff>
                  </to>
                </anchor>
              </controlPr>
            </control>
          </mc:Choice>
        </mc:AlternateContent>
        <mc:AlternateContent xmlns:mc="http://schemas.openxmlformats.org/markup-compatibility/2006">
          <mc:Choice Requires="x14">
            <control shapeId="22602" r:id="rId78" name="Option Button 74">
              <controlPr defaultSize="0" autoFill="0" autoLine="0" autoPict="0">
                <anchor moveWithCells="1">
                  <from>
                    <xdr:col>0</xdr:col>
                    <xdr:colOff>628650</xdr:colOff>
                    <xdr:row>30</xdr:row>
                    <xdr:rowOff>114300</xdr:rowOff>
                  </from>
                  <to>
                    <xdr:col>1</xdr:col>
                    <xdr:colOff>19050</xdr:colOff>
                    <xdr:row>31</xdr:row>
                    <xdr:rowOff>0</xdr:rowOff>
                  </to>
                </anchor>
              </controlPr>
            </control>
          </mc:Choice>
        </mc:AlternateContent>
        <mc:AlternateContent xmlns:mc="http://schemas.openxmlformats.org/markup-compatibility/2006">
          <mc:Choice Requires="x14">
            <control shapeId="22603" r:id="rId79" name="Option Button 75">
              <controlPr defaultSize="0" autoFill="0" autoLine="0" autoPict="0">
                <anchor moveWithCells="1">
                  <from>
                    <xdr:col>0</xdr:col>
                    <xdr:colOff>628650</xdr:colOff>
                    <xdr:row>13</xdr:row>
                    <xdr:rowOff>209550</xdr:rowOff>
                  </from>
                  <to>
                    <xdr:col>1</xdr:col>
                    <xdr:colOff>9525</xdr:colOff>
                    <xdr:row>14</xdr:row>
                    <xdr:rowOff>171450</xdr:rowOff>
                  </to>
                </anchor>
              </controlPr>
            </control>
          </mc:Choice>
        </mc:AlternateContent>
        <mc:AlternateContent xmlns:mc="http://schemas.openxmlformats.org/markup-compatibility/2006">
          <mc:Choice Requires="x14">
            <control shapeId="22604" r:id="rId80" name="Option Button 76">
              <controlPr defaultSize="0" autoFill="0" autoLine="0" autoPict="0">
                <anchor moveWithCells="1">
                  <from>
                    <xdr:col>1</xdr:col>
                    <xdr:colOff>762000</xdr:colOff>
                    <xdr:row>18</xdr:row>
                    <xdr:rowOff>66675</xdr:rowOff>
                  </from>
                  <to>
                    <xdr:col>2</xdr:col>
                    <xdr:colOff>438150</xdr:colOff>
                    <xdr:row>18</xdr:row>
                    <xdr:rowOff>276225</xdr:rowOff>
                  </to>
                </anchor>
              </controlPr>
            </control>
          </mc:Choice>
        </mc:AlternateContent>
        <mc:AlternateContent xmlns:mc="http://schemas.openxmlformats.org/markup-compatibility/2006">
          <mc:Choice Requires="x14">
            <control shapeId="22605" r:id="rId81" name="Option Button 77">
              <controlPr defaultSize="0" autoFill="0" autoLine="0" autoPict="0">
                <anchor moveWithCells="1">
                  <from>
                    <xdr:col>3</xdr:col>
                    <xdr:colOff>85725</xdr:colOff>
                    <xdr:row>18</xdr:row>
                    <xdr:rowOff>66675</xdr:rowOff>
                  </from>
                  <to>
                    <xdr:col>3</xdr:col>
                    <xdr:colOff>733425</xdr:colOff>
                    <xdr:row>18</xdr:row>
                    <xdr:rowOff>276225</xdr:rowOff>
                  </to>
                </anchor>
              </controlPr>
            </control>
          </mc:Choice>
        </mc:AlternateContent>
        <mc:AlternateContent xmlns:mc="http://schemas.openxmlformats.org/markup-compatibility/2006">
          <mc:Choice Requires="x14">
            <control shapeId="22606" r:id="rId82" name="Option Button 78">
              <controlPr defaultSize="0" autoFill="0" autoLine="0" autoPict="0">
                <anchor moveWithCells="1">
                  <from>
                    <xdr:col>3</xdr:col>
                    <xdr:colOff>828675</xdr:colOff>
                    <xdr:row>18</xdr:row>
                    <xdr:rowOff>66675</xdr:rowOff>
                  </from>
                  <to>
                    <xdr:col>4</xdr:col>
                    <xdr:colOff>609600</xdr:colOff>
                    <xdr:row>18</xdr:row>
                    <xdr:rowOff>276225</xdr:rowOff>
                  </to>
                </anchor>
              </controlPr>
            </control>
          </mc:Choice>
        </mc:AlternateContent>
        <mc:AlternateContent xmlns:mc="http://schemas.openxmlformats.org/markup-compatibility/2006">
          <mc:Choice Requires="x14">
            <control shapeId="22607" r:id="rId83" name="Option Button 79">
              <controlPr defaultSize="0" autoFill="0" autoLine="0" autoPict="0">
                <anchor moveWithCells="1">
                  <from>
                    <xdr:col>0</xdr:col>
                    <xdr:colOff>628650</xdr:colOff>
                    <xdr:row>18</xdr:row>
                    <xdr:rowOff>95250</xdr:rowOff>
                  </from>
                  <to>
                    <xdr:col>1</xdr:col>
                    <xdr:colOff>0</xdr:colOff>
                    <xdr:row>18</xdr:row>
                    <xdr:rowOff>304800</xdr:rowOff>
                  </to>
                </anchor>
              </controlPr>
            </control>
          </mc:Choice>
        </mc:AlternateContent>
        <mc:AlternateContent xmlns:mc="http://schemas.openxmlformats.org/markup-compatibility/2006">
          <mc:Choice Requires="x14">
            <control shapeId="22608" r:id="rId84" name="Group Box 80">
              <controlPr defaultSize="0" print="0" autoFill="0" autoPict="0">
                <anchor moveWithCells="1">
                  <from>
                    <xdr:col>0</xdr:col>
                    <xdr:colOff>0</xdr:colOff>
                    <xdr:row>18</xdr:row>
                    <xdr:rowOff>19050</xdr:rowOff>
                  </from>
                  <to>
                    <xdr:col>7</xdr:col>
                    <xdr:colOff>381000</xdr:colOff>
                    <xdr:row>18</xdr:row>
                    <xdr:rowOff>314325</xdr:rowOff>
                  </to>
                </anchor>
              </controlPr>
            </control>
          </mc:Choice>
        </mc:AlternateContent>
        <mc:AlternateContent xmlns:mc="http://schemas.openxmlformats.org/markup-compatibility/2006">
          <mc:Choice Requires="x14">
            <control shapeId="22615" r:id="rId85" name="Option Button 87">
              <controlPr defaultSize="0" autoFill="0" autoLine="0" autoPict="0">
                <anchor moveWithCells="1">
                  <from>
                    <xdr:col>4</xdr:col>
                    <xdr:colOff>666750</xdr:colOff>
                    <xdr:row>27</xdr:row>
                    <xdr:rowOff>57150</xdr:rowOff>
                  </from>
                  <to>
                    <xdr:col>6</xdr:col>
                    <xdr:colOff>85725</xdr:colOff>
                    <xdr:row>27</xdr:row>
                    <xdr:rowOff>266700</xdr:rowOff>
                  </to>
                </anchor>
              </controlPr>
            </control>
          </mc:Choice>
        </mc:AlternateContent>
        <mc:AlternateContent xmlns:mc="http://schemas.openxmlformats.org/markup-compatibility/2006">
          <mc:Choice Requires="x14">
            <control shapeId="22616" r:id="rId86" name="Option Button 88">
              <controlPr defaultSize="0" autoFill="0" autoLine="0" autoPict="0">
                <anchor moveWithCells="1">
                  <from>
                    <xdr:col>0</xdr:col>
                    <xdr:colOff>628650</xdr:colOff>
                    <xdr:row>27</xdr:row>
                    <xdr:rowOff>76200</xdr:rowOff>
                  </from>
                  <to>
                    <xdr:col>0</xdr:col>
                    <xdr:colOff>1152525</xdr:colOff>
                    <xdr:row>27</xdr:row>
                    <xdr:rowOff>285750</xdr:rowOff>
                  </to>
                </anchor>
              </controlPr>
            </control>
          </mc:Choice>
        </mc:AlternateContent>
        <mc:AlternateContent xmlns:mc="http://schemas.openxmlformats.org/markup-compatibility/2006">
          <mc:Choice Requires="x14">
            <control shapeId="22617" r:id="rId87" name="Option Button 89">
              <controlPr defaultSize="0" autoFill="0" autoLine="0" autoPict="0">
                <anchor moveWithCells="1">
                  <from>
                    <xdr:col>1</xdr:col>
                    <xdr:colOff>180975</xdr:colOff>
                    <xdr:row>28</xdr:row>
                    <xdr:rowOff>57150</xdr:rowOff>
                  </from>
                  <to>
                    <xdr:col>1</xdr:col>
                    <xdr:colOff>923925</xdr:colOff>
                    <xdr:row>28</xdr:row>
                    <xdr:rowOff>266700</xdr:rowOff>
                  </to>
                </anchor>
              </controlPr>
            </control>
          </mc:Choice>
        </mc:AlternateContent>
        <mc:AlternateContent xmlns:mc="http://schemas.openxmlformats.org/markup-compatibility/2006">
          <mc:Choice Requires="x14">
            <control shapeId="22618" r:id="rId88" name="Option Button 90">
              <controlPr defaultSize="0" autoFill="0" autoLine="0" autoPict="0">
                <anchor moveWithCells="1">
                  <from>
                    <xdr:col>2</xdr:col>
                    <xdr:colOff>190500</xdr:colOff>
                    <xdr:row>28</xdr:row>
                    <xdr:rowOff>57150</xdr:rowOff>
                  </from>
                  <to>
                    <xdr:col>3</xdr:col>
                    <xdr:colOff>704850</xdr:colOff>
                    <xdr:row>28</xdr:row>
                    <xdr:rowOff>266700</xdr:rowOff>
                  </to>
                </anchor>
              </controlPr>
            </control>
          </mc:Choice>
        </mc:AlternateContent>
        <mc:AlternateContent xmlns:mc="http://schemas.openxmlformats.org/markup-compatibility/2006">
          <mc:Choice Requires="x14">
            <control shapeId="22619" r:id="rId89" name="Group Box 91">
              <controlPr defaultSize="0" print="0" autoFill="0" autoPict="0">
                <anchor moveWithCells="1">
                  <from>
                    <xdr:col>0</xdr:col>
                    <xdr:colOff>0</xdr:colOff>
                    <xdr:row>28</xdr:row>
                    <xdr:rowOff>9525</xdr:rowOff>
                  </from>
                  <to>
                    <xdr:col>7</xdr:col>
                    <xdr:colOff>381000</xdr:colOff>
                    <xdr:row>28</xdr:row>
                    <xdr:rowOff>304800</xdr:rowOff>
                  </to>
                </anchor>
              </controlPr>
            </control>
          </mc:Choice>
        </mc:AlternateContent>
        <mc:AlternateContent xmlns:mc="http://schemas.openxmlformats.org/markup-compatibility/2006">
          <mc:Choice Requires="x14">
            <control shapeId="22620" r:id="rId90" name="Option Button 92">
              <controlPr defaultSize="0" autoFill="0" autoLine="0" autoPict="0">
                <anchor moveWithCells="1">
                  <from>
                    <xdr:col>3</xdr:col>
                    <xdr:colOff>742950</xdr:colOff>
                    <xdr:row>28</xdr:row>
                    <xdr:rowOff>57150</xdr:rowOff>
                  </from>
                  <to>
                    <xdr:col>5</xdr:col>
                    <xdr:colOff>323850</xdr:colOff>
                    <xdr:row>28</xdr:row>
                    <xdr:rowOff>266700</xdr:rowOff>
                  </to>
                </anchor>
              </controlPr>
            </control>
          </mc:Choice>
        </mc:AlternateContent>
        <mc:AlternateContent xmlns:mc="http://schemas.openxmlformats.org/markup-compatibility/2006">
          <mc:Choice Requires="x14">
            <control shapeId="22622" r:id="rId91" name="Option Button 94">
              <controlPr defaultSize="0" autoFill="0" autoLine="0" autoPict="0">
                <anchor moveWithCells="1">
                  <from>
                    <xdr:col>0</xdr:col>
                    <xdr:colOff>628650</xdr:colOff>
                    <xdr:row>28</xdr:row>
                    <xdr:rowOff>85725</xdr:rowOff>
                  </from>
                  <to>
                    <xdr:col>0</xdr:col>
                    <xdr:colOff>1152525</xdr:colOff>
                    <xdr:row>28</xdr:row>
                    <xdr:rowOff>295275</xdr:rowOff>
                  </to>
                </anchor>
              </controlPr>
            </control>
          </mc:Choice>
        </mc:AlternateContent>
        <mc:AlternateContent xmlns:mc="http://schemas.openxmlformats.org/markup-compatibility/2006">
          <mc:Choice Requires="x14">
            <control shapeId="22623" r:id="rId92" name="Option Button 95">
              <controlPr defaultSize="0" autoFill="0" autoLine="0" autoPict="0">
                <anchor moveWithCells="1">
                  <from>
                    <xdr:col>3</xdr:col>
                    <xdr:colOff>552450</xdr:colOff>
                    <xdr:row>23</xdr:row>
                    <xdr:rowOff>266700</xdr:rowOff>
                  </from>
                  <to>
                    <xdr:col>4</xdr:col>
                    <xdr:colOff>314325</xdr:colOff>
                    <xdr:row>23</xdr:row>
                    <xdr:rowOff>476250</xdr:rowOff>
                  </to>
                </anchor>
              </controlPr>
            </control>
          </mc:Choice>
        </mc:AlternateContent>
        <mc:AlternateContent xmlns:mc="http://schemas.openxmlformats.org/markup-compatibility/2006">
          <mc:Choice Requires="x14">
            <control shapeId="22624" r:id="rId93" name="Option Button 96">
              <controlPr defaultSize="0" autoFill="0" autoLine="0" autoPict="0">
                <anchor moveWithCells="1">
                  <from>
                    <xdr:col>0</xdr:col>
                    <xdr:colOff>628650</xdr:colOff>
                    <xdr:row>23</xdr:row>
                    <xdr:rowOff>228600</xdr:rowOff>
                  </from>
                  <to>
                    <xdr:col>1</xdr:col>
                    <xdr:colOff>9525</xdr:colOff>
                    <xdr:row>23</xdr:row>
                    <xdr:rowOff>438150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64"/>
  <sheetViews>
    <sheetView tabSelected="1" topLeftCell="C34" zoomScaleNormal="100" workbookViewId="0">
      <selection activeCell="D39" sqref="D39"/>
    </sheetView>
  </sheetViews>
  <sheetFormatPr defaultRowHeight="11.25"/>
  <cols>
    <col min="1" max="1" width="8.125" style="2" hidden="1" customWidth="1"/>
    <col min="2" max="2" width="0" style="2" hidden="1" customWidth="1"/>
    <col min="3" max="3" width="7.5" style="2" bestFit="1" customWidth="1"/>
    <col min="4" max="4" width="57" style="3" customWidth="1"/>
    <col min="5" max="5" width="9" style="2"/>
    <col min="6" max="6" width="11.625" style="2" bestFit="1" customWidth="1"/>
    <col min="7" max="12" width="9" style="2"/>
    <col min="13" max="13" width="7.625" style="2" customWidth="1"/>
    <col min="14" max="14" width="6" style="2" hidden="1" customWidth="1"/>
    <col min="15" max="15" width="4.5" style="2" hidden="1" customWidth="1"/>
    <col min="16" max="37" width="9" style="2" hidden="1" customWidth="1"/>
    <col min="38" max="16384" width="9" style="2"/>
  </cols>
  <sheetData>
    <row r="1" spans="1:37" s="19" customFormat="1" ht="19.5" customHeight="1">
      <c r="A1" s="70"/>
      <c r="B1" s="70"/>
      <c r="C1" s="70" t="str">
        <f>患者基本情報!B3&amp;" "&amp;患者基本情報!D3&amp;" さん　("&amp;患者基本情報!B2&amp;")"</f>
        <v xml:space="preserve">  さん　()</v>
      </c>
      <c r="D1" s="71"/>
      <c r="E1" s="72" t="s">
        <v>110</v>
      </c>
      <c r="F1" s="34"/>
      <c r="G1" s="72"/>
      <c r="H1" s="72" t="s">
        <v>120</v>
      </c>
      <c r="I1" s="72"/>
      <c r="J1" s="69"/>
      <c r="K1" s="36" t="s">
        <v>119</v>
      </c>
      <c r="L1" s="72"/>
      <c r="M1" s="72"/>
      <c r="N1" s="149"/>
      <c r="O1" s="149"/>
      <c r="P1" s="149"/>
      <c r="Q1" s="149"/>
      <c r="R1" s="149"/>
      <c r="S1" s="149"/>
      <c r="T1" s="149"/>
      <c r="U1" s="149"/>
      <c r="V1" s="149"/>
      <c r="W1" s="149"/>
      <c r="X1" s="149"/>
      <c r="Y1" s="149"/>
      <c r="Z1" s="149"/>
      <c r="AA1" s="149"/>
      <c r="AB1" s="149"/>
      <c r="AC1" s="149"/>
      <c r="AD1" s="149"/>
      <c r="AE1" s="149"/>
      <c r="AF1" s="149"/>
      <c r="AG1" s="149"/>
      <c r="AH1" s="149"/>
      <c r="AI1" s="149"/>
      <c r="AJ1" s="149"/>
      <c r="AK1" s="149"/>
    </row>
    <row r="2" spans="1:37">
      <c r="A2" s="49"/>
      <c r="B2" s="49"/>
      <c r="C2" s="49"/>
      <c r="D2" s="53"/>
      <c r="E2" s="49"/>
      <c r="F2" s="114"/>
      <c r="G2" s="49"/>
      <c r="H2" s="49"/>
      <c r="I2" s="49"/>
      <c r="J2" s="49"/>
      <c r="K2" s="49"/>
      <c r="L2" s="49"/>
      <c r="M2" s="49"/>
      <c r="O2" s="49"/>
    </row>
    <row r="3" spans="1:37" ht="13.5">
      <c r="A3" s="49"/>
      <c r="B3" s="49"/>
      <c r="C3" s="72" t="s">
        <v>222</v>
      </c>
      <c r="D3" s="53"/>
      <c r="E3" s="49"/>
      <c r="F3" s="49"/>
      <c r="G3" s="49"/>
      <c r="H3" s="49"/>
      <c r="I3" s="49"/>
      <c r="J3" s="49"/>
      <c r="K3" s="49"/>
      <c r="L3" s="49"/>
      <c r="M3" s="49"/>
      <c r="O3" s="49"/>
    </row>
    <row r="4" spans="1:37">
      <c r="A4" s="49"/>
      <c r="B4" s="49"/>
      <c r="C4" s="49" t="s">
        <v>223</v>
      </c>
      <c r="D4" s="53"/>
      <c r="E4" s="49"/>
      <c r="F4" s="49"/>
      <c r="G4" s="49"/>
      <c r="H4" s="49"/>
      <c r="I4" s="49"/>
      <c r="J4" s="49"/>
      <c r="K4" s="49"/>
      <c r="L4" s="49"/>
      <c r="M4" s="49"/>
      <c r="O4" s="49"/>
    </row>
    <row r="5" spans="1:37">
      <c r="A5" s="49"/>
      <c r="B5" s="49"/>
      <c r="C5" s="49"/>
      <c r="D5" s="53"/>
      <c r="E5" s="49"/>
      <c r="F5" s="49"/>
      <c r="G5" s="49"/>
      <c r="H5" s="49"/>
      <c r="I5" s="49"/>
      <c r="J5" s="49"/>
      <c r="K5" s="49"/>
      <c r="L5" s="49"/>
      <c r="M5" s="49"/>
      <c r="O5" s="49"/>
    </row>
    <row r="6" spans="1:37" ht="15" customHeight="1">
      <c r="A6" s="49"/>
      <c r="B6" s="49"/>
      <c r="C6" s="49" t="s">
        <v>224</v>
      </c>
      <c r="D6" s="53"/>
      <c r="E6" s="49"/>
      <c r="F6" s="49"/>
      <c r="G6" s="49"/>
      <c r="H6" s="49"/>
      <c r="I6" s="49"/>
      <c r="J6" s="49"/>
      <c r="K6" s="49"/>
      <c r="L6" s="49"/>
      <c r="M6" s="49"/>
      <c r="O6" s="49"/>
    </row>
    <row r="7" spans="1:37" ht="15" customHeight="1">
      <c r="A7" s="49"/>
      <c r="B7" s="49"/>
      <c r="C7" s="102" t="s">
        <v>225</v>
      </c>
      <c r="D7" s="53"/>
      <c r="E7" s="49"/>
      <c r="F7" s="49"/>
      <c r="G7" s="49"/>
      <c r="H7" s="49"/>
      <c r="I7" s="49"/>
      <c r="J7" s="49"/>
      <c r="K7" s="49"/>
      <c r="L7" s="49"/>
      <c r="M7" s="49"/>
      <c r="O7" s="49"/>
    </row>
    <row r="8" spans="1:37" ht="15" customHeight="1">
      <c r="A8" s="49"/>
      <c r="B8" s="49"/>
      <c r="C8" s="49" t="s">
        <v>226</v>
      </c>
      <c r="D8" s="53"/>
      <c r="E8" s="49"/>
      <c r="F8" s="49"/>
      <c r="G8" s="49"/>
      <c r="H8" s="49"/>
      <c r="I8" s="49"/>
      <c r="J8" s="49"/>
      <c r="K8" s="49"/>
      <c r="L8" s="49"/>
      <c r="M8" s="49"/>
      <c r="O8" s="49"/>
    </row>
    <row r="9" spans="1:37" ht="15" customHeight="1">
      <c r="A9" s="49"/>
      <c r="B9" s="49"/>
      <c r="C9" s="49" t="s">
        <v>227</v>
      </c>
      <c r="D9" s="53"/>
      <c r="E9" s="49"/>
      <c r="F9" s="49"/>
      <c r="G9" s="49"/>
      <c r="H9" s="49"/>
      <c r="I9" s="49"/>
      <c r="J9" s="49"/>
      <c r="K9" s="49"/>
      <c r="L9" s="49"/>
      <c r="M9" s="49"/>
      <c r="O9" s="49"/>
    </row>
    <row r="10" spans="1:37" ht="15" customHeight="1">
      <c r="A10" s="49"/>
      <c r="B10" s="49"/>
      <c r="C10" s="49" t="s">
        <v>228</v>
      </c>
      <c r="D10" s="53"/>
      <c r="E10" s="49"/>
      <c r="F10" s="49"/>
      <c r="G10" s="49"/>
      <c r="H10" s="49"/>
      <c r="I10" s="49"/>
      <c r="J10" s="49"/>
      <c r="K10" s="49"/>
      <c r="L10" s="49"/>
      <c r="M10" s="49"/>
      <c r="O10" s="49"/>
    </row>
    <row r="11" spans="1:37" ht="15" customHeight="1">
      <c r="A11" s="49"/>
      <c r="B11" s="49"/>
      <c r="C11" s="49" t="s">
        <v>229</v>
      </c>
      <c r="D11" s="53"/>
      <c r="E11" s="49"/>
      <c r="F11" s="49"/>
      <c r="G11" s="49"/>
      <c r="H11" s="49"/>
      <c r="I11" s="49"/>
      <c r="J11" s="49"/>
      <c r="K11" s="49"/>
      <c r="L11" s="49"/>
      <c r="M11" s="49"/>
      <c r="O11" s="49"/>
    </row>
    <row r="12" spans="1:37" ht="15" customHeight="1">
      <c r="A12" s="49"/>
      <c r="B12" s="49"/>
      <c r="C12" s="49" t="s">
        <v>230</v>
      </c>
      <c r="D12" s="53"/>
      <c r="E12" s="49"/>
      <c r="F12" s="49"/>
      <c r="G12" s="49"/>
      <c r="H12" s="49"/>
      <c r="I12" s="49"/>
      <c r="J12" s="49"/>
      <c r="K12" s="49"/>
      <c r="L12" s="49"/>
      <c r="M12" s="49"/>
      <c r="O12" s="49"/>
    </row>
    <row r="13" spans="1:37">
      <c r="A13" s="49"/>
      <c r="B13" s="49"/>
      <c r="C13" s="49"/>
      <c r="D13" s="53"/>
      <c r="E13" s="49"/>
      <c r="F13" s="49"/>
      <c r="G13" s="49"/>
      <c r="H13" s="49"/>
      <c r="I13" s="49"/>
      <c r="J13" s="49"/>
      <c r="K13" s="49"/>
      <c r="L13" s="49"/>
      <c r="M13" s="49"/>
      <c r="O13" s="49"/>
    </row>
    <row r="14" spans="1:37">
      <c r="A14" s="49"/>
      <c r="B14" s="49"/>
      <c r="C14" s="49"/>
      <c r="D14" s="53"/>
      <c r="E14" s="49"/>
      <c r="F14" s="49"/>
      <c r="G14" s="49"/>
      <c r="H14" s="49"/>
      <c r="I14" s="49"/>
      <c r="J14" s="49"/>
      <c r="K14" s="49"/>
      <c r="L14" s="49"/>
      <c r="M14" s="49"/>
      <c r="O14" s="49"/>
    </row>
    <row r="15" spans="1:37" ht="18.75" customHeight="1">
      <c r="A15" s="11" t="s">
        <v>53</v>
      </c>
      <c r="B15" s="11" t="s">
        <v>54</v>
      </c>
      <c r="C15" s="11" t="s">
        <v>50</v>
      </c>
      <c r="D15" s="11" t="s">
        <v>51</v>
      </c>
      <c r="E15" s="12"/>
      <c r="F15" s="13"/>
      <c r="G15" s="13"/>
      <c r="H15" s="13"/>
      <c r="I15" s="13"/>
      <c r="J15" s="13"/>
      <c r="K15" s="13"/>
      <c r="L15" s="13"/>
      <c r="M15" s="14"/>
      <c r="N15" s="45" t="s">
        <v>241</v>
      </c>
      <c r="O15" s="49" t="s">
        <v>0</v>
      </c>
    </row>
    <row r="16" spans="1:37" ht="52.5" customHeight="1">
      <c r="A16" s="4" t="s">
        <v>55</v>
      </c>
      <c r="B16" s="4" t="s">
        <v>56</v>
      </c>
      <c r="C16" s="10">
        <v>1</v>
      </c>
      <c r="D16" s="6" t="s">
        <v>1</v>
      </c>
      <c r="E16" s="15"/>
      <c r="F16" s="16"/>
      <c r="G16" s="16"/>
      <c r="H16" s="16"/>
      <c r="I16" s="16"/>
      <c r="J16" s="16"/>
      <c r="K16" s="16"/>
      <c r="L16" s="16"/>
      <c r="M16" s="17"/>
      <c r="N16" s="45">
        <v>8</v>
      </c>
      <c r="O16" s="49">
        <f t="shared" ref="O16:O35" si="0">IF(N16=8,1,N16)</f>
        <v>1</v>
      </c>
    </row>
    <row r="17" spans="1:15" ht="52.5" customHeight="1">
      <c r="A17" s="4" t="s">
        <v>57</v>
      </c>
      <c r="B17" s="4" t="s">
        <v>58</v>
      </c>
      <c r="C17" s="10">
        <v>2</v>
      </c>
      <c r="D17" s="6" t="s">
        <v>2</v>
      </c>
      <c r="E17" s="15"/>
      <c r="F17" s="16"/>
      <c r="G17" s="16"/>
      <c r="H17" s="16"/>
      <c r="I17" s="16"/>
      <c r="J17" s="16"/>
      <c r="K17" s="16"/>
      <c r="L17" s="16"/>
      <c r="M17" s="17"/>
      <c r="N17" s="45">
        <v>8</v>
      </c>
      <c r="O17" s="49">
        <f t="shared" si="0"/>
        <v>1</v>
      </c>
    </row>
    <row r="18" spans="1:15" ht="52.5" customHeight="1">
      <c r="A18" s="4" t="s">
        <v>57</v>
      </c>
      <c r="B18" s="4" t="s">
        <v>58</v>
      </c>
      <c r="C18" s="9">
        <v>3</v>
      </c>
      <c r="D18" s="6" t="s">
        <v>3</v>
      </c>
      <c r="E18" s="15"/>
      <c r="F18" s="16"/>
      <c r="G18" s="16"/>
      <c r="H18" s="16"/>
      <c r="I18" s="16"/>
      <c r="J18" s="16"/>
      <c r="K18" s="16"/>
      <c r="L18" s="16"/>
      <c r="M18" s="17"/>
      <c r="N18" s="45">
        <v>8</v>
      </c>
      <c r="O18" s="49">
        <f t="shared" si="0"/>
        <v>1</v>
      </c>
    </row>
    <row r="19" spans="1:15" ht="52.5" customHeight="1">
      <c r="A19" s="4" t="s">
        <v>57</v>
      </c>
      <c r="B19" s="4" t="s">
        <v>58</v>
      </c>
      <c r="C19" s="9">
        <v>4</v>
      </c>
      <c r="D19" s="6" t="s">
        <v>4</v>
      </c>
      <c r="E19" s="15"/>
      <c r="F19" s="16"/>
      <c r="G19" s="16"/>
      <c r="H19" s="16"/>
      <c r="I19" s="16"/>
      <c r="J19" s="16"/>
      <c r="K19" s="16"/>
      <c r="L19" s="16"/>
      <c r="M19" s="17"/>
      <c r="N19" s="45">
        <v>8</v>
      </c>
      <c r="O19" s="49">
        <f t="shared" si="0"/>
        <v>1</v>
      </c>
    </row>
    <row r="20" spans="1:15" ht="52.5" customHeight="1">
      <c r="A20" s="4" t="s">
        <v>57</v>
      </c>
      <c r="B20" s="4" t="s">
        <v>58</v>
      </c>
      <c r="C20" s="9">
        <v>5</v>
      </c>
      <c r="D20" s="6" t="s">
        <v>5</v>
      </c>
      <c r="E20" s="15"/>
      <c r="F20" s="16"/>
      <c r="G20" s="16"/>
      <c r="H20" s="16"/>
      <c r="I20" s="16"/>
      <c r="J20" s="16"/>
      <c r="K20" s="16"/>
      <c r="L20" s="16"/>
      <c r="M20" s="17"/>
      <c r="N20" s="45">
        <v>8</v>
      </c>
      <c r="O20" s="49">
        <f t="shared" si="0"/>
        <v>1</v>
      </c>
    </row>
    <row r="21" spans="1:15" s="190" customFormat="1" ht="52.5" customHeight="1">
      <c r="A21" s="188" t="s">
        <v>57</v>
      </c>
      <c r="B21" s="188" t="s">
        <v>58</v>
      </c>
      <c r="C21" s="191">
        <v>6</v>
      </c>
      <c r="D21" s="192" t="s">
        <v>6</v>
      </c>
      <c r="E21" s="193"/>
      <c r="F21" s="194"/>
      <c r="G21" s="194"/>
      <c r="H21" s="194"/>
      <c r="I21" s="194"/>
      <c r="J21" s="194"/>
      <c r="K21" s="194"/>
      <c r="L21" s="194"/>
      <c r="M21" s="195"/>
      <c r="N21" s="189">
        <v>8</v>
      </c>
      <c r="O21" s="190">
        <f t="shared" si="0"/>
        <v>1</v>
      </c>
    </row>
    <row r="22" spans="1:15" s="190" customFormat="1" ht="52.5" customHeight="1">
      <c r="A22" s="188" t="s">
        <v>57</v>
      </c>
      <c r="B22" s="188" t="s">
        <v>58</v>
      </c>
      <c r="C22" s="191">
        <v>7</v>
      </c>
      <c r="D22" s="192" t="s">
        <v>7</v>
      </c>
      <c r="E22" s="193"/>
      <c r="F22" s="194"/>
      <c r="G22" s="194"/>
      <c r="H22" s="194"/>
      <c r="I22" s="194"/>
      <c r="J22" s="194"/>
      <c r="K22" s="194"/>
      <c r="L22" s="194"/>
      <c r="M22" s="195"/>
      <c r="N22" s="189">
        <v>8</v>
      </c>
      <c r="O22" s="190">
        <f t="shared" si="0"/>
        <v>1</v>
      </c>
    </row>
    <row r="23" spans="1:15" s="190" customFormat="1" ht="52.5" customHeight="1">
      <c r="A23" s="188" t="s">
        <v>57</v>
      </c>
      <c r="B23" s="188" t="s">
        <v>58</v>
      </c>
      <c r="C23" s="191">
        <v>8</v>
      </c>
      <c r="D23" s="192" t="s">
        <v>8</v>
      </c>
      <c r="E23" s="193"/>
      <c r="F23" s="194"/>
      <c r="G23" s="194"/>
      <c r="H23" s="194"/>
      <c r="I23" s="194"/>
      <c r="J23" s="194"/>
      <c r="K23" s="194"/>
      <c r="L23" s="194"/>
      <c r="M23" s="195"/>
      <c r="N23" s="189">
        <v>8</v>
      </c>
      <c r="O23" s="190">
        <f t="shared" si="0"/>
        <v>1</v>
      </c>
    </row>
    <row r="24" spans="1:15" s="190" customFormat="1" ht="52.5" customHeight="1">
      <c r="A24" s="188" t="s">
        <v>57</v>
      </c>
      <c r="B24" s="188" t="s">
        <v>58</v>
      </c>
      <c r="C24" s="191">
        <v>9</v>
      </c>
      <c r="D24" s="192" t="s">
        <v>9</v>
      </c>
      <c r="E24" s="193"/>
      <c r="F24" s="194"/>
      <c r="G24" s="194"/>
      <c r="H24" s="194"/>
      <c r="I24" s="194"/>
      <c r="J24" s="194"/>
      <c r="K24" s="194"/>
      <c r="L24" s="194"/>
      <c r="M24" s="195"/>
      <c r="N24" s="189">
        <v>8</v>
      </c>
      <c r="O24" s="190">
        <f t="shared" si="0"/>
        <v>1</v>
      </c>
    </row>
    <row r="25" spans="1:15" s="190" customFormat="1" ht="52.5" customHeight="1">
      <c r="A25" s="188" t="s">
        <v>57</v>
      </c>
      <c r="B25" s="188" t="s">
        <v>58</v>
      </c>
      <c r="C25" s="191">
        <v>10</v>
      </c>
      <c r="D25" s="192" t="s">
        <v>10</v>
      </c>
      <c r="E25" s="193"/>
      <c r="F25" s="194"/>
      <c r="G25" s="194"/>
      <c r="H25" s="194"/>
      <c r="I25" s="194"/>
      <c r="J25" s="194"/>
      <c r="K25" s="194"/>
      <c r="L25" s="194"/>
      <c r="M25" s="195"/>
      <c r="N25" s="189">
        <v>8</v>
      </c>
      <c r="O25" s="190">
        <f t="shared" si="0"/>
        <v>1</v>
      </c>
    </row>
    <row r="26" spans="1:15" ht="52.5" customHeight="1">
      <c r="A26" s="4" t="s">
        <v>57</v>
      </c>
      <c r="B26" s="4" t="s">
        <v>58</v>
      </c>
      <c r="C26" s="10">
        <v>11</v>
      </c>
      <c r="D26" s="6" t="s">
        <v>11</v>
      </c>
      <c r="E26" s="15"/>
      <c r="F26" s="16"/>
      <c r="G26" s="16"/>
      <c r="H26" s="16"/>
      <c r="I26" s="16"/>
      <c r="J26" s="16"/>
      <c r="K26" s="16"/>
      <c r="L26" s="16"/>
      <c r="M26" s="17"/>
      <c r="N26" s="45">
        <v>8</v>
      </c>
      <c r="O26" s="49">
        <f t="shared" si="0"/>
        <v>1</v>
      </c>
    </row>
    <row r="27" spans="1:15" ht="52.5" customHeight="1">
      <c r="A27" s="4" t="s">
        <v>57</v>
      </c>
      <c r="B27" s="4" t="s">
        <v>58</v>
      </c>
      <c r="C27" s="10">
        <v>12</v>
      </c>
      <c r="D27" s="6" t="s">
        <v>12</v>
      </c>
      <c r="E27" s="15"/>
      <c r="F27" s="16"/>
      <c r="G27" s="16"/>
      <c r="H27" s="16"/>
      <c r="I27" s="16"/>
      <c r="J27" s="16"/>
      <c r="K27" s="16"/>
      <c r="L27" s="16"/>
      <c r="M27" s="17"/>
      <c r="N27" s="45">
        <v>8</v>
      </c>
      <c r="O27" s="49">
        <f t="shared" si="0"/>
        <v>1</v>
      </c>
    </row>
    <row r="28" spans="1:15" ht="52.5" customHeight="1">
      <c r="A28" s="4" t="s">
        <v>57</v>
      </c>
      <c r="B28" s="4" t="s">
        <v>240</v>
      </c>
      <c r="C28" s="10">
        <v>13</v>
      </c>
      <c r="D28" s="6" t="s">
        <v>13</v>
      </c>
      <c r="E28" s="15"/>
      <c r="F28" s="16"/>
      <c r="G28" s="16"/>
      <c r="H28" s="16"/>
      <c r="I28" s="16"/>
      <c r="J28" s="16"/>
      <c r="K28" s="16"/>
      <c r="L28" s="16"/>
      <c r="M28" s="17"/>
      <c r="N28" s="45">
        <v>8</v>
      </c>
      <c r="O28" s="49">
        <f t="shared" si="0"/>
        <v>1</v>
      </c>
    </row>
    <row r="29" spans="1:15" ht="52.5" customHeight="1">
      <c r="A29" s="4" t="s">
        <v>57</v>
      </c>
      <c r="B29" s="4" t="s">
        <v>58</v>
      </c>
      <c r="C29" s="10">
        <v>14</v>
      </c>
      <c r="D29" s="6" t="s">
        <v>14</v>
      </c>
      <c r="E29" s="15"/>
      <c r="F29" s="16"/>
      <c r="G29" s="16"/>
      <c r="H29" s="16"/>
      <c r="I29" s="16"/>
      <c r="J29" s="16"/>
      <c r="K29" s="16"/>
      <c r="L29" s="16"/>
      <c r="M29" s="17"/>
      <c r="N29" s="45">
        <v>8</v>
      </c>
      <c r="O29" s="49">
        <f t="shared" si="0"/>
        <v>1</v>
      </c>
    </row>
    <row r="30" spans="1:15" ht="52.5" customHeight="1">
      <c r="A30" s="4" t="s">
        <v>57</v>
      </c>
      <c r="B30" s="4" t="s">
        <v>58</v>
      </c>
      <c r="C30" s="10">
        <v>15</v>
      </c>
      <c r="D30" s="6" t="s">
        <v>15</v>
      </c>
      <c r="E30" s="15"/>
      <c r="F30" s="16"/>
      <c r="G30" s="16"/>
      <c r="H30" s="16"/>
      <c r="I30" s="16"/>
      <c r="J30" s="16"/>
      <c r="K30" s="16"/>
      <c r="L30" s="16"/>
      <c r="M30" s="17"/>
      <c r="N30" s="45">
        <v>8</v>
      </c>
      <c r="O30" s="49">
        <f t="shared" si="0"/>
        <v>1</v>
      </c>
    </row>
    <row r="31" spans="1:15" s="199" customFormat="1" ht="52.5" customHeight="1">
      <c r="A31" s="196" t="s">
        <v>57</v>
      </c>
      <c r="B31" s="197" t="s">
        <v>59</v>
      </c>
      <c r="C31" s="191">
        <v>16</v>
      </c>
      <c r="D31" s="192" t="s">
        <v>16</v>
      </c>
      <c r="E31" s="193"/>
      <c r="F31" s="194"/>
      <c r="G31" s="194"/>
      <c r="H31" s="194"/>
      <c r="I31" s="194"/>
      <c r="J31" s="194"/>
      <c r="K31" s="194"/>
      <c r="L31" s="194"/>
      <c r="M31" s="195"/>
      <c r="N31" s="198">
        <v>8</v>
      </c>
      <c r="O31" s="199">
        <f t="shared" si="0"/>
        <v>1</v>
      </c>
    </row>
    <row r="32" spans="1:15" s="199" customFormat="1" ht="52.5" customHeight="1">
      <c r="A32" s="196" t="s">
        <v>55</v>
      </c>
      <c r="B32" s="197" t="s">
        <v>60</v>
      </c>
      <c r="C32" s="191">
        <v>17</v>
      </c>
      <c r="D32" s="192" t="s">
        <v>17</v>
      </c>
      <c r="E32" s="193"/>
      <c r="F32" s="194"/>
      <c r="G32" s="194"/>
      <c r="H32" s="194"/>
      <c r="I32" s="194"/>
      <c r="J32" s="194"/>
      <c r="K32" s="194"/>
      <c r="L32" s="194"/>
      <c r="M32" s="195"/>
      <c r="N32" s="198">
        <v>8</v>
      </c>
      <c r="O32" s="199">
        <f t="shared" si="0"/>
        <v>1</v>
      </c>
    </row>
    <row r="33" spans="1:37" ht="52.5" customHeight="1">
      <c r="A33" s="4" t="s">
        <v>61</v>
      </c>
      <c r="B33" s="5" t="s">
        <v>62</v>
      </c>
      <c r="C33" s="9">
        <v>18</v>
      </c>
      <c r="D33" s="6" t="s">
        <v>18</v>
      </c>
      <c r="E33" s="15"/>
      <c r="F33" s="16"/>
      <c r="G33" s="16"/>
      <c r="H33" s="16"/>
      <c r="I33" s="16"/>
      <c r="J33" s="16"/>
      <c r="K33" s="16"/>
      <c r="L33" s="16"/>
      <c r="M33" s="17"/>
      <c r="N33" s="45">
        <v>8</v>
      </c>
      <c r="O33" s="49">
        <f t="shared" si="0"/>
        <v>1</v>
      </c>
    </row>
    <row r="34" spans="1:37" ht="52.5" customHeight="1">
      <c r="A34" s="4" t="s">
        <v>57</v>
      </c>
      <c r="B34" s="5" t="s">
        <v>59</v>
      </c>
      <c r="C34" s="10">
        <v>19</v>
      </c>
      <c r="D34" s="6" t="s">
        <v>19</v>
      </c>
      <c r="E34" s="15"/>
      <c r="F34" s="16"/>
      <c r="G34" s="16"/>
      <c r="H34" s="16"/>
      <c r="I34" s="16"/>
      <c r="J34" s="16"/>
      <c r="K34" s="16"/>
      <c r="L34" s="16"/>
      <c r="M34" s="17"/>
      <c r="N34" s="45">
        <v>8</v>
      </c>
      <c r="O34" s="49">
        <f>IF(N34=8,1,N34)</f>
        <v>1</v>
      </c>
    </row>
    <row r="35" spans="1:37" ht="52.5" customHeight="1">
      <c r="A35" s="4" t="s">
        <v>57</v>
      </c>
      <c r="B35" s="5" t="s">
        <v>59</v>
      </c>
      <c r="C35" s="10">
        <v>20</v>
      </c>
      <c r="D35" s="6" t="s">
        <v>20</v>
      </c>
      <c r="E35" s="15"/>
      <c r="F35" s="16"/>
      <c r="G35" s="16"/>
      <c r="H35" s="16"/>
      <c r="I35" s="16"/>
      <c r="J35" s="16"/>
      <c r="K35" s="16"/>
      <c r="L35" s="16"/>
      <c r="M35" s="17"/>
      <c r="N35" s="45">
        <v>8</v>
      </c>
      <c r="O35" s="49">
        <f t="shared" si="0"/>
        <v>1</v>
      </c>
      <c r="P35" s="153">
        <v>1</v>
      </c>
      <c r="Q35" s="153">
        <v>2</v>
      </c>
      <c r="R35" s="153">
        <v>3</v>
      </c>
      <c r="S35" s="153">
        <v>4</v>
      </c>
      <c r="T35" s="153">
        <v>5</v>
      </c>
      <c r="U35" s="153">
        <v>6</v>
      </c>
      <c r="V35" s="153">
        <v>7</v>
      </c>
      <c r="W35" s="153">
        <v>8</v>
      </c>
      <c r="X35" s="153">
        <v>9</v>
      </c>
      <c r="Y35" s="153">
        <v>10</v>
      </c>
      <c r="Z35" s="153">
        <v>11</v>
      </c>
      <c r="AA35" s="153">
        <v>12</v>
      </c>
      <c r="AB35" s="153">
        <v>13</v>
      </c>
      <c r="AC35" s="153">
        <v>14</v>
      </c>
      <c r="AD35" s="153">
        <v>15</v>
      </c>
      <c r="AE35" s="153">
        <v>16</v>
      </c>
      <c r="AF35" s="153">
        <v>17</v>
      </c>
      <c r="AG35" s="153">
        <v>18</v>
      </c>
      <c r="AH35" s="153">
        <v>19</v>
      </c>
      <c r="AI35" s="153">
        <v>20</v>
      </c>
      <c r="AJ35" s="153">
        <v>21</v>
      </c>
      <c r="AK35" s="153">
        <v>22</v>
      </c>
    </row>
    <row r="36" spans="1:37" ht="170.25" customHeight="1">
      <c r="A36" s="4" t="s">
        <v>63</v>
      </c>
      <c r="B36" s="5" t="s">
        <v>64</v>
      </c>
      <c r="C36" s="10">
        <v>21</v>
      </c>
      <c r="D36" s="6" t="s">
        <v>505</v>
      </c>
      <c r="E36" s="57"/>
      <c r="F36" s="50"/>
      <c r="G36" s="50"/>
      <c r="H36" s="50"/>
      <c r="I36" s="50"/>
      <c r="J36" s="50"/>
      <c r="K36" s="50"/>
      <c r="L36" s="50"/>
      <c r="M36" s="51"/>
      <c r="N36" s="156">
        <f>IF(COUNTIF(Q36:AK36,TRUE)&gt;0,COUNTIF(Q36:AK36,TRUE),0)</f>
        <v>0</v>
      </c>
      <c r="O36" s="157">
        <f>N36</f>
        <v>0</v>
      </c>
      <c r="P36" s="156" t="b">
        <v>0</v>
      </c>
      <c r="Q36" s="156" t="b">
        <v>0</v>
      </c>
      <c r="R36" s="156" t="b">
        <v>0</v>
      </c>
      <c r="S36" s="156" t="b">
        <v>0</v>
      </c>
      <c r="T36" s="156" t="b">
        <v>0</v>
      </c>
      <c r="U36" s="156" t="b">
        <v>0</v>
      </c>
      <c r="V36" s="156" t="b">
        <v>0</v>
      </c>
      <c r="W36" s="156" t="b">
        <v>0</v>
      </c>
      <c r="X36" s="156" t="b">
        <v>0</v>
      </c>
      <c r="Y36" s="156" t="b">
        <v>0</v>
      </c>
      <c r="Z36" s="156" t="b">
        <v>0</v>
      </c>
      <c r="AA36" s="156" t="b">
        <v>0</v>
      </c>
      <c r="AB36" s="156" t="b">
        <v>0</v>
      </c>
      <c r="AC36" s="156" t="b">
        <v>0</v>
      </c>
      <c r="AD36" s="156" t="b">
        <v>0</v>
      </c>
      <c r="AE36" s="156" t="b">
        <v>0</v>
      </c>
      <c r="AF36" s="156" t="b">
        <v>0</v>
      </c>
      <c r="AG36" s="156" t="b">
        <v>0</v>
      </c>
      <c r="AH36" s="156" t="b">
        <v>0</v>
      </c>
      <c r="AI36" s="156" t="b">
        <v>0</v>
      </c>
      <c r="AJ36" s="156" t="b">
        <v>0</v>
      </c>
      <c r="AK36" s="156" t="b">
        <v>0</v>
      </c>
    </row>
    <row r="37" spans="1:37" ht="52.5" customHeight="1">
      <c r="A37" s="4" t="s">
        <v>57</v>
      </c>
      <c r="B37" s="5" t="s">
        <v>59</v>
      </c>
      <c r="C37" s="10">
        <v>22</v>
      </c>
      <c r="D37" s="6" t="s">
        <v>482</v>
      </c>
      <c r="E37" s="15"/>
      <c r="F37" s="16"/>
      <c r="G37" s="16"/>
      <c r="H37" s="16"/>
      <c r="I37" s="16"/>
      <c r="J37" s="16"/>
      <c r="K37" s="16"/>
      <c r="L37" s="16"/>
      <c r="M37" s="17"/>
      <c r="N37" s="45">
        <v>8</v>
      </c>
      <c r="O37" s="49">
        <f>IF(N37=8,1,N37)</f>
        <v>1</v>
      </c>
      <c r="P37" s="29"/>
      <c r="Q37" s="29"/>
      <c r="R37" s="29"/>
      <c r="S37" s="29"/>
      <c r="T37" s="29"/>
      <c r="U37" s="29"/>
      <c r="V37" s="29"/>
      <c r="W37" s="29"/>
      <c r="X37" s="29"/>
      <c r="Y37" s="29"/>
      <c r="Z37" s="29"/>
      <c r="AA37" s="29"/>
      <c r="AB37" s="29"/>
      <c r="AC37" s="29"/>
      <c r="AD37" s="29"/>
      <c r="AE37" s="29"/>
      <c r="AF37" s="29"/>
      <c r="AG37" s="29"/>
      <c r="AH37" s="29"/>
      <c r="AI37" s="29"/>
      <c r="AJ37" s="29"/>
      <c r="AK37" s="29"/>
    </row>
    <row r="38" spans="1:37" ht="52.5" customHeight="1">
      <c r="A38" s="4" t="s">
        <v>57</v>
      </c>
      <c r="B38" s="5" t="s">
        <v>59</v>
      </c>
      <c r="C38" s="9">
        <v>23</v>
      </c>
      <c r="D38" s="6" t="s">
        <v>483</v>
      </c>
      <c r="E38" s="15"/>
      <c r="F38" s="16"/>
      <c r="G38" s="16"/>
      <c r="H38" s="16"/>
      <c r="I38" s="16"/>
      <c r="J38" s="16"/>
      <c r="K38" s="16"/>
      <c r="L38" s="16"/>
      <c r="M38" s="17"/>
      <c r="N38" s="45">
        <v>8</v>
      </c>
      <c r="O38" s="49">
        <f>IF(N38=8,1,N38)</f>
        <v>1</v>
      </c>
      <c r="P38" s="153">
        <v>1</v>
      </c>
      <c r="Q38" s="153">
        <v>2</v>
      </c>
      <c r="R38" s="153">
        <v>3</v>
      </c>
      <c r="S38" s="153">
        <v>4</v>
      </c>
      <c r="T38" s="153">
        <v>5</v>
      </c>
      <c r="U38" s="153">
        <v>6</v>
      </c>
      <c r="V38" s="153">
        <v>7</v>
      </c>
      <c r="W38" s="153">
        <v>8</v>
      </c>
      <c r="X38" s="153">
        <v>9</v>
      </c>
      <c r="Y38" s="153">
        <v>10</v>
      </c>
      <c r="Z38" s="153">
        <v>11</v>
      </c>
      <c r="AA38" s="153">
        <v>12</v>
      </c>
      <c r="AB38" s="29"/>
      <c r="AC38" s="29"/>
      <c r="AD38" s="29"/>
      <c r="AE38" s="29"/>
      <c r="AF38" s="29"/>
      <c r="AG38" s="29"/>
      <c r="AH38" s="29"/>
      <c r="AI38" s="29"/>
      <c r="AJ38" s="29"/>
      <c r="AK38" s="29"/>
    </row>
    <row r="39" spans="1:37" ht="106.5" customHeight="1">
      <c r="A39" s="4" t="s">
        <v>57</v>
      </c>
      <c r="B39" s="5" t="s">
        <v>59</v>
      </c>
      <c r="C39" s="10">
        <v>24</v>
      </c>
      <c r="D39" s="7" t="s">
        <v>33</v>
      </c>
      <c r="E39" s="57"/>
      <c r="F39" s="50"/>
      <c r="G39" s="50"/>
      <c r="H39" s="50"/>
      <c r="I39" s="50"/>
      <c r="J39" s="50"/>
      <c r="K39" s="50"/>
      <c r="L39" s="50"/>
      <c r="M39" s="51"/>
      <c r="N39" s="156">
        <f>IF(COUNTIF(Q39:AA39,TRUE)&gt;0,COUNTIF(Q39:AA39,TRUE),0)</f>
        <v>0</v>
      </c>
      <c r="O39" s="157">
        <f>N39</f>
        <v>0</v>
      </c>
      <c r="P39" s="156" t="b">
        <v>0</v>
      </c>
      <c r="Q39" s="156" t="b">
        <v>0</v>
      </c>
      <c r="R39" s="156" t="b">
        <v>0</v>
      </c>
      <c r="S39" s="156" t="b">
        <v>0</v>
      </c>
      <c r="T39" s="156" t="b">
        <v>0</v>
      </c>
      <c r="U39" s="156" t="b">
        <v>0</v>
      </c>
      <c r="V39" s="156" t="b">
        <v>0</v>
      </c>
      <c r="W39" s="156" t="b">
        <v>0</v>
      </c>
      <c r="X39" s="156" t="b">
        <v>0</v>
      </c>
      <c r="Y39" s="156" t="b">
        <v>0</v>
      </c>
      <c r="Z39" s="156" t="b">
        <v>0</v>
      </c>
      <c r="AA39" s="156" t="b">
        <v>0</v>
      </c>
      <c r="AB39" s="29"/>
      <c r="AC39" s="29"/>
      <c r="AD39" s="29"/>
      <c r="AE39" s="29"/>
      <c r="AF39" s="29"/>
      <c r="AG39" s="29"/>
      <c r="AH39" s="29"/>
      <c r="AI39" s="29"/>
      <c r="AJ39" s="29"/>
      <c r="AK39" s="29"/>
    </row>
    <row r="40" spans="1:37" ht="52.5" customHeight="1">
      <c r="A40" s="4" t="s">
        <v>57</v>
      </c>
      <c r="B40" s="5" t="s">
        <v>59</v>
      </c>
      <c r="C40" s="10">
        <v>25</v>
      </c>
      <c r="D40" s="6" t="s">
        <v>484</v>
      </c>
      <c r="E40" s="15"/>
      <c r="F40" s="16"/>
      <c r="G40" s="16"/>
      <c r="H40" s="16"/>
      <c r="I40" s="16"/>
      <c r="J40" s="16"/>
      <c r="K40" s="16"/>
      <c r="L40" s="16"/>
      <c r="M40" s="17"/>
      <c r="N40" s="45">
        <v>8</v>
      </c>
      <c r="O40" s="49">
        <f>IF(N40=8,1,N40)</f>
        <v>1</v>
      </c>
    </row>
    <row r="41" spans="1:37" ht="52.5" customHeight="1">
      <c r="A41" s="5" t="s">
        <v>65</v>
      </c>
      <c r="B41" s="8" t="s">
        <v>66</v>
      </c>
      <c r="C41" s="9">
        <v>26</v>
      </c>
      <c r="D41" s="6" t="s">
        <v>23</v>
      </c>
      <c r="E41" s="15" t="s">
        <v>78</v>
      </c>
      <c r="F41" s="16"/>
      <c r="G41" s="126"/>
      <c r="H41" s="16" t="s">
        <v>34</v>
      </c>
      <c r="I41" s="16"/>
      <c r="J41" s="16"/>
      <c r="K41" s="16"/>
      <c r="L41" s="16"/>
      <c r="M41" s="17"/>
      <c r="N41" s="45"/>
      <c r="O41" s="49" t="str">
        <f>IF(ISBLANK(G41),"",G41)</f>
        <v/>
      </c>
    </row>
    <row r="42" spans="1:37" ht="52.5" customHeight="1">
      <c r="A42" s="5" t="s">
        <v>67</v>
      </c>
      <c r="B42" s="8" t="s">
        <v>68</v>
      </c>
      <c r="C42" s="9">
        <v>27</v>
      </c>
      <c r="D42" s="6" t="s">
        <v>24</v>
      </c>
      <c r="E42" s="15" t="s">
        <v>79</v>
      </c>
      <c r="F42" s="16"/>
      <c r="G42" s="16"/>
      <c r="H42" s="126"/>
      <c r="I42" s="16" t="s">
        <v>37</v>
      </c>
      <c r="J42" s="16"/>
      <c r="K42" s="16"/>
      <c r="L42" s="16"/>
      <c r="M42" s="17"/>
      <c r="N42" s="45"/>
      <c r="O42" s="49" t="str">
        <f>IF(ISBLANK(H42),"",H42)</f>
        <v/>
      </c>
    </row>
    <row r="43" spans="1:37" ht="52.5" customHeight="1">
      <c r="A43" s="5" t="s">
        <v>67</v>
      </c>
      <c r="B43" s="8" t="s">
        <v>68</v>
      </c>
      <c r="C43" s="9">
        <v>28</v>
      </c>
      <c r="D43" s="6" t="s">
        <v>22</v>
      </c>
      <c r="E43" s="18" t="s">
        <v>35</v>
      </c>
      <c r="F43" s="126"/>
      <c r="G43" s="16" t="s">
        <v>36</v>
      </c>
      <c r="H43" s="16"/>
      <c r="I43" s="16"/>
      <c r="J43" s="16"/>
      <c r="K43" s="16"/>
      <c r="L43" s="16"/>
      <c r="M43" s="17"/>
      <c r="N43" s="45"/>
      <c r="O43" s="49" t="str">
        <f>IF(ISBLANK(F43),"",F43)</f>
        <v/>
      </c>
    </row>
    <row r="44" spans="1:37" ht="52.5" customHeight="1">
      <c r="A44" s="5" t="s">
        <v>69</v>
      </c>
      <c r="B44" s="8" t="s">
        <v>70</v>
      </c>
      <c r="C44" s="9">
        <v>29</v>
      </c>
      <c r="D44" s="6" t="s">
        <v>21</v>
      </c>
      <c r="E44" s="18" t="s">
        <v>35</v>
      </c>
      <c r="F44" s="126"/>
      <c r="G44" s="16" t="s">
        <v>36</v>
      </c>
      <c r="H44" s="16"/>
      <c r="I44" s="16"/>
      <c r="J44" s="16"/>
      <c r="K44" s="16"/>
      <c r="L44" s="16"/>
      <c r="M44" s="17"/>
      <c r="N44" s="45"/>
      <c r="O44" s="49" t="str">
        <f>IF(ISBLANK(F44),"",F44)</f>
        <v/>
      </c>
    </row>
    <row r="45" spans="1:37" ht="52.5" customHeight="1">
      <c r="A45" s="5" t="s">
        <v>69</v>
      </c>
      <c r="B45" s="5" t="s">
        <v>71</v>
      </c>
      <c r="C45" s="10">
        <v>30</v>
      </c>
      <c r="D45" s="6" t="s">
        <v>25</v>
      </c>
      <c r="E45" s="15"/>
      <c r="F45" s="16"/>
      <c r="G45" s="16"/>
      <c r="H45" s="16"/>
      <c r="I45" s="16"/>
      <c r="J45" s="16"/>
      <c r="K45" s="16"/>
      <c r="L45" s="16"/>
      <c r="M45" s="17"/>
      <c r="N45" s="45">
        <v>6</v>
      </c>
      <c r="O45" s="49">
        <f>IF(N45=6,1,N45)</f>
        <v>1</v>
      </c>
    </row>
    <row r="46" spans="1:37" ht="52.5" customHeight="1">
      <c r="A46" s="5" t="s">
        <v>69</v>
      </c>
      <c r="B46" s="5" t="s">
        <v>71</v>
      </c>
      <c r="C46" s="10">
        <v>31</v>
      </c>
      <c r="D46" s="6" t="s">
        <v>26</v>
      </c>
      <c r="E46" s="15"/>
      <c r="F46" s="16"/>
      <c r="G46" s="16"/>
      <c r="H46" s="16"/>
      <c r="I46" s="16"/>
      <c r="J46" s="16"/>
      <c r="K46" s="16"/>
      <c r="L46" s="16"/>
      <c r="M46" s="17"/>
      <c r="N46" s="45">
        <v>6</v>
      </c>
      <c r="O46" s="49">
        <f>IF(N46=6,1,N46)</f>
        <v>1</v>
      </c>
    </row>
    <row r="47" spans="1:37" ht="52.5" customHeight="1">
      <c r="A47" s="5" t="s">
        <v>69</v>
      </c>
      <c r="B47" s="5" t="s">
        <v>71</v>
      </c>
      <c r="C47" s="10">
        <v>32</v>
      </c>
      <c r="D47" s="6" t="s">
        <v>27</v>
      </c>
      <c r="E47" s="15"/>
      <c r="F47" s="16"/>
      <c r="G47" s="16"/>
      <c r="H47" s="16"/>
      <c r="I47" s="16"/>
      <c r="J47" s="16"/>
      <c r="K47" s="16"/>
      <c r="L47" s="16"/>
      <c r="M47" s="17"/>
      <c r="N47" s="45">
        <v>6</v>
      </c>
      <c r="O47" s="49">
        <f t="shared" ref="O47:O52" si="1">IF(N47=6,1,N47)</f>
        <v>1</v>
      </c>
    </row>
    <row r="48" spans="1:37" ht="105" customHeight="1">
      <c r="A48" s="5" t="s">
        <v>69</v>
      </c>
      <c r="B48" s="8" t="s">
        <v>72</v>
      </c>
      <c r="C48" s="9">
        <v>33</v>
      </c>
      <c r="D48" s="6" t="s">
        <v>28</v>
      </c>
      <c r="E48" s="15"/>
      <c r="F48" s="16"/>
      <c r="G48" s="16"/>
      <c r="H48" s="16"/>
      <c r="I48" s="16"/>
      <c r="J48" s="16"/>
      <c r="K48" s="16"/>
      <c r="L48" s="16"/>
      <c r="M48" s="17"/>
      <c r="N48" s="45">
        <v>6</v>
      </c>
      <c r="O48" s="49">
        <f t="shared" si="1"/>
        <v>1</v>
      </c>
    </row>
    <row r="49" spans="1:15" ht="105" customHeight="1">
      <c r="A49" s="5" t="s">
        <v>69</v>
      </c>
      <c r="B49" s="5" t="s">
        <v>73</v>
      </c>
      <c r="C49" s="9">
        <v>34</v>
      </c>
      <c r="D49" s="6" t="s">
        <v>29</v>
      </c>
      <c r="E49" s="15"/>
      <c r="F49" s="16"/>
      <c r="G49" s="16"/>
      <c r="H49" s="16"/>
      <c r="I49" s="16"/>
      <c r="J49" s="16"/>
      <c r="K49" s="16"/>
      <c r="L49" s="16"/>
      <c r="M49" s="17"/>
      <c r="N49" s="45">
        <v>6</v>
      </c>
      <c r="O49" s="49">
        <f t="shared" si="1"/>
        <v>1</v>
      </c>
    </row>
    <row r="50" spans="1:15" ht="52.5" customHeight="1">
      <c r="A50" s="5" t="s">
        <v>74</v>
      </c>
      <c r="B50" s="5" t="s">
        <v>75</v>
      </c>
      <c r="C50" s="10">
        <v>35</v>
      </c>
      <c r="D50" s="6" t="s">
        <v>30</v>
      </c>
      <c r="E50" s="15"/>
      <c r="F50" s="16"/>
      <c r="G50" s="16"/>
      <c r="H50" s="16"/>
      <c r="I50" s="16"/>
      <c r="J50" s="16"/>
      <c r="K50" s="16"/>
      <c r="L50" s="16"/>
      <c r="M50" s="17"/>
      <c r="N50" s="45">
        <v>6</v>
      </c>
      <c r="O50" s="49">
        <f t="shared" si="1"/>
        <v>1</v>
      </c>
    </row>
    <row r="51" spans="1:15" ht="52.5" customHeight="1">
      <c r="A51" s="5" t="s">
        <v>76</v>
      </c>
      <c r="B51" s="5" t="s">
        <v>77</v>
      </c>
      <c r="C51" s="10">
        <v>36</v>
      </c>
      <c r="D51" s="6" t="s">
        <v>31</v>
      </c>
      <c r="E51" s="15"/>
      <c r="F51" s="16"/>
      <c r="G51" s="16"/>
      <c r="H51" s="16"/>
      <c r="I51" s="16"/>
      <c r="J51" s="16"/>
      <c r="K51" s="16"/>
      <c r="L51" s="16"/>
      <c r="M51" s="17"/>
      <c r="N51" s="45">
        <v>6</v>
      </c>
      <c r="O51" s="49">
        <f t="shared" si="1"/>
        <v>1</v>
      </c>
    </row>
    <row r="52" spans="1:15" ht="52.5" customHeight="1">
      <c r="A52" s="5" t="s">
        <v>76</v>
      </c>
      <c r="B52" s="5" t="s">
        <v>77</v>
      </c>
      <c r="C52" s="10">
        <v>37</v>
      </c>
      <c r="D52" s="6" t="s">
        <v>32</v>
      </c>
      <c r="E52" s="15"/>
      <c r="F52" s="16"/>
      <c r="G52" s="16"/>
      <c r="H52" s="16"/>
      <c r="I52" s="16"/>
      <c r="J52" s="16"/>
      <c r="K52" s="16"/>
      <c r="L52" s="16"/>
      <c r="M52" s="17"/>
      <c r="N52" s="45">
        <v>6</v>
      </c>
      <c r="O52" s="49">
        <f t="shared" si="1"/>
        <v>1</v>
      </c>
    </row>
    <row r="53" spans="1:15">
      <c r="A53" s="49"/>
      <c r="B53" s="49"/>
      <c r="C53" s="49"/>
      <c r="D53" s="73"/>
      <c r="E53" s="49"/>
      <c r="F53" s="49"/>
      <c r="G53" s="49"/>
      <c r="H53" s="49"/>
      <c r="I53" s="49"/>
      <c r="J53" s="49"/>
      <c r="K53" s="49"/>
      <c r="L53" s="49"/>
      <c r="M53" s="49"/>
      <c r="O53" s="49"/>
    </row>
    <row r="54" spans="1:15">
      <c r="C54" s="154"/>
      <c r="E54" s="154"/>
    </row>
    <row r="55" spans="1:15">
      <c r="C55" s="2" t="s">
        <v>231</v>
      </c>
    </row>
    <row r="56" spans="1:15">
      <c r="C56" s="2" t="s">
        <v>232</v>
      </c>
    </row>
    <row r="59" spans="1:15" s="19" customFormat="1" ht="13.5">
      <c r="C59" s="19" t="s">
        <v>236</v>
      </c>
      <c r="D59" s="103"/>
    </row>
    <row r="60" spans="1:15" s="19" customFormat="1" ht="13.5">
      <c r="D60" s="103"/>
    </row>
    <row r="61" spans="1:15" s="19" customFormat="1" ht="13.5">
      <c r="C61" s="19" t="s">
        <v>233</v>
      </c>
      <c r="D61" s="103"/>
    </row>
    <row r="62" spans="1:15" s="19" customFormat="1" ht="13.5">
      <c r="D62" s="103"/>
    </row>
    <row r="63" spans="1:15" s="19" customFormat="1" ht="13.5">
      <c r="C63" s="19" t="s">
        <v>234</v>
      </c>
      <c r="D63" s="103"/>
    </row>
    <row r="64" spans="1:15" s="19" customFormat="1" ht="13.5">
      <c r="C64" s="19" t="s">
        <v>235</v>
      </c>
      <c r="D64" s="103"/>
    </row>
  </sheetData>
  <sheetProtection sheet="1" objects="1" scenarios="1"/>
  <phoneticPr fontId="2"/>
  <pageMargins left="0.70866141732283472" right="0.70866141732283472" top="0.74803149606299213" bottom="0.55118110236220474" header="0.19685039370078741" footer="0.31496062992125984"/>
  <pageSetup paperSize="9" scale="91" fitToHeight="0" orientation="landscape" r:id="rId1"/>
  <headerFooter>
    <oddHeader>&amp;R&amp;G</oddHeader>
    <oddFooter>&amp;C&amp;P ページ&amp;R&amp;9「胃癌術後評価を考える」ワーキンググループ
胃外科・術後障害研究会　ver.7a</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123" r:id="rId5" name="Option Button 75">
              <controlPr defaultSize="0" autoFill="0" autoLine="0" autoPict="0">
                <anchor moveWithCells="1">
                  <from>
                    <xdr:col>4</xdr:col>
                    <xdr:colOff>57150</xdr:colOff>
                    <xdr:row>15</xdr:row>
                    <xdr:rowOff>104775</xdr:rowOff>
                  </from>
                  <to>
                    <xdr:col>5</xdr:col>
                    <xdr:colOff>114300</xdr:colOff>
                    <xdr:row>15</xdr:row>
                    <xdr:rowOff>590550</xdr:rowOff>
                  </to>
                </anchor>
              </controlPr>
            </control>
          </mc:Choice>
        </mc:AlternateContent>
        <mc:AlternateContent xmlns:mc="http://schemas.openxmlformats.org/markup-compatibility/2006">
          <mc:Choice Requires="x14">
            <control shapeId="2124" r:id="rId6" name="Option Button 76">
              <controlPr defaultSize="0" autoFill="0" autoLine="0" autoPict="0">
                <anchor moveWithCells="1">
                  <from>
                    <xdr:col>5</xdr:col>
                    <xdr:colOff>285750</xdr:colOff>
                    <xdr:row>15</xdr:row>
                    <xdr:rowOff>104775</xdr:rowOff>
                  </from>
                  <to>
                    <xdr:col>6</xdr:col>
                    <xdr:colOff>114300</xdr:colOff>
                    <xdr:row>15</xdr:row>
                    <xdr:rowOff>590550</xdr:rowOff>
                  </to>
                </anchor>
              </controlPr>
            </control>
          </mc:Choice>
        </mc:AlternateContent>
        <mc:AlternateContent xmlns:mc="http://schemas.openxmlformats.org/markup-compatibility/2006">
          <mc:Choice Requires="x14">
            <control shapeId="2125" r:id="rId7" name="Option Button 77">
              <controlPr defaultSize="0" autoFill="0" autoLine="0" autoPict="0">
                <anchor moveWithCells="1">
                  <from>
                    <xdr:col>6</xdr:col>
                    <xdr:colOff>285750</xdr:colOff>
                    <xdr:row>15</xdr:row>
                    <xdr:rowOff>104775</xdr:rowOff>
                  </from>
                  <to>
                    <xdr:col>7</xdr:col>
                    <xdr:colOff>133350</xdr:colOff>
                    <xdr:row>15</xdr:row>
                    <xdr:rowOff>590550</xdr:rowOff>
                  </to>
                </anchor>
              </controlPr>
            </control>
          </mc:Choice>
        </mc:AlternateContent>
        <mc:AlternateContent xmlns:mc="http://schemas.openxmlformats.org/markup-compatibility/2006">
          <mc:Choice Requires="x14">
            <control shapeId="2126" r:id="rId8" name="Option Button 78">
              <controlPr defaultSize="0" autoFill="0" autoLine="0" autoPict="0">
                <anchor moveWithCells="1">
                  <from>
                    <xdr:col>7</xdr:col>
                    <xdr:colOff>304800</xdr:colOff>
                    <xdr:row>15</xdr:row>
                    <xdr:rowOff>104775</xdr:rowOff>
                  </from>
                  <to>
                    <xdr:col>8</xdr:col>
                    <xdr:colOff>333375</xdr:colOff>
                    <xdr:row>15</xdr:row>
                    <xdr:rowOff>590550</xdr:rowOff>
                  </to>
                </anchor>
              </controlPr>
            </control>
          </mc:Choice>
        </mc:AlternateContent>
        <mc:AlternateContent xmlns:mc="http://schemas.openxmlformats.org/markup-compatibility/2006">
          <mc:Choice Requires="x14">
            <control shapeId="2127" r:id="rId9" name="Option Button 79">
              <controlPr defaultSize="0" autoFill="0" autoLine="0" autoPict="0">
                <anchor moveWithCells="1">
                  <from>
                    <xdr:col>8</xdr:col>
                    <xdr:colOff>504825</xdr:colOff>
                    <xdr:row>15</xdr:row>
                    <xdr:rowOff>104775</xdr:rowOff>
                  </from>
                  <to>
                    <xdr:col>9</xdr:col>
                    <xdr:colOff>409575</xdr:colOff>
                    <xdr:row>15</xdr:row>
                    <xdr:rowOff>590550</xdr:rowOff>
                  </to>
                </anchor>
              </controlPr>
            </control>
          </mc:Choice>
        </mc:AlternateContent>
        <mc:AlternateContent xmlns:mc="http://schemas.openxmlformats.org/markup-compatibility/2006">
          <mc:Choice Requires="x14">
            <control shapeId="2128" r:id="rId10" name="Group Box 80">
              <controlPr defaultSize="0" print="0" autoFill="0" autoPict="0">
                <anchor moveWithCells="1">
                  <from>
                    <xdr:col>0</xdr:col>
                    <xdr:colOff>0</xdr:colOff>
                    <xdr:row>15</xdr:row>
                    <xdr:rowOff>28575</xdr:rowOff>
                  </from>
                  <to>
                    <xdr:col>12</xdr:col>
                    <xdr:colOff>514350</xdr:colOff>
                    <xdr:row>15</xdr:row>
                    <xdr:rowOff>647700</xdr:rowOff>
                  </to>
                </anchor>
              </controlPr>
            </control>
          </mc:Choice>
        </mc:AlternateContent>
        <mc:AlternateContent xmlns:mc="http://schemas.openxmlformats.org/markup-compatibility/2006">
          <mc:Choice Requires="x14">
            <control shapeId="2129" r:id="rId11" name="Option Button 81">
              <controlPr defaultSize="0" autoFill="0" autoLine="0" autoPict="0">
                <anchor moveWithCells="1">
                  <from>
                    <xdr:col>9</xdr:col>
                    <xdr:colOff>581025</xdr:colOff>
                    <xdr:row>15</xdr:row>
                    <xdr:rowOff>104775</xdr:rowOff>
                  </from>
                  <to>
                    <xdr:col>10</xdr:col>
                    <xdr:colOff>590550</xdr:colOff>
                    <xdr:row>15</xdr:row>
                    <xdr:rowOff>590550</xdr:rowOff>
                  </to>
                </anchor>
              </controlPr>
            </control>
          </mc:Choice>
        </mc:AlternateContent>
        <mc:AlternateContent xmlns:mc="http://schemas.openxmlformats.org/markup-compatibility/2006">
          <mc:Choice Requires="x14">
            <control shapeId="2130" r:id="rId12" name="Option Button 82">
              <controlPr defaultSize="0" autoFill="0" autoLine="0" autoPict="0">
                <anchor moveWithCells="1">
                  <from>
                    <xdr:col>11</xdr:col>
                    <xdr:colOff>76200</xdr:colOff>
                    <xdr:row>15</xdr:row>
                    <xdr:rowOff>104775</xdr:rowOff>
                  </from>
                  <to>
                    <xdr:col>12</xdr:col>
                    <xdr:colOff>323850</xdr:colOff>
                    <xdr:row>15</xdr:row>
                    <xdr:rowOff>590550</xdr:rowOff>
                  </to>
                </anchor>
              </controlPr>
            </control>
          </mc:Choice>
        </mc:AlternateContent>
        <mc:AlternateContent xmlns:mc="http://schemas.openxmlformats.org/markup-compatibility/2006">
          <mc:Choice Requires="x14">
            <control shapeId="2131" r:id="rId13" name="Option Button 83">
              <controlPr defaultSize="0" autoFill="0" autoLine="0" autoPict="0">
                <anchor moveWithCells="1">
                  <from>
                    <xdr:col>4</xdr:col>
                    <xdr:colOff>57150</xdr:colOff>
                    <xdr:row>16</xdr:row>
                    <xdr:rowOff>104775</xdr:rowOff>
                  </from>
                  <to>
                    <xdr:col>5</xdr:col>
                    <xdr:colOff>114300</xdr:colOff>
                    <xdr:row>16</xdr:row>
                    <xdr:rowOff>590550</xdr:rowOff>
                  </to>
                </anchor>
              </controlPr>
            </control>
          </mc:Choice>
        </mc:AlternateContent>
        <mc:AlternateContent xmlns:mc="http://schemas.openxmlformats.org/markup-compatibility/2006">
          <mc:Choice Requires="x14">
            <control shapeId="2132" r:id="rId14" name="Option Button 84">
              <controlPr defaultSize="0" autoFill="0" autoLine="0" autoPict="0">
                <anchor moveWithCells="1">
                  <from>
                    <xdr:col>5</xdr:col>
                    <xdr:colOff>285750</xdr:colOff>
                    <xdr:row>16</xdr:row>
                    <xdr:rowOff>104775</xdr:rowOff>
                  </from>
                  <to>
                    <xdr:col>6</xdr:col>
                    <xdr:colOff>114300</xdr:colOff>
                    <xdr:row>16</xdr:row>
                    <xdr:rowOff>590550</xdr:rowOff>
                  </to>
                </anchor>
              </controlPr>
            </control>
          </mc:Choice>
        </mc:AlternateContent>
        <mc:AlternateContent xmlns:mc="http://schemas.openxmlformats.org/markup-compatibility/2006">
          <mc:Choice Requires="x14">
            <control shapeId="2133" r:id="rId15" name="Option Button 85">
              <controlPr defaultSize="0" autoFill="0" autoLine="0" autoPict="0">
                <anchor moveWithCells="1">
                  <from>
                    <xdr:col>6</xdr:col>
                    <xdr:colOff>285750</xdr:colOff>
                    <xdr:row>16</xdr:row>
                    <xdr:rowOff>104775</xdr:rowOff>
                  </from>
                  <to>
                    <xdr:col>7</xdr:col>
                    <xdr:colOff>133350</xdr:colOff>
                    <xdr:row>16</xdr:row>
                    <xdr:rowOff>590550</xdr:rowOff>
                  </to>
                </anchor>
              </controlPr>
            </control>
          </mc:Choice>
        </mc:AlternateContent>
        <mc:AlternateContent xmlns:mc="http://schemas.openxmlformats.org/markup-compatibility/2006">
          <mc:Choice Requires="x14">
            <control shapeId="2134" r:id="rId16" name="Option Button 86">
              <controlPr defaultSize="0" autoFill="0" autoLine="0" autoPict="0">
                <anchor moveWithCells="1">
                  <from>
                    <xdr:col>7</xdr:col>
                    <xdr:colOff>304800</xdr:colOff>
                    <xdr:row>16</xdr:row>
                    <xdr:rowOff>104775</xdr:rowOff>
                  </from>
                  <to>
                    <xdr:col>8</xdr:col>
                    <xdr:colOff>333375</xdr:colOff>
                    <xdr:row>16</xdr:row>
                    <xdr:rowOff>590550</xdr:rowOff>
                  </to>
                </anchor>
              </controlPr>
            </control>
          </mc:Choice>
        </mc:AlternateContent>
        <mc:AlternateContent xmlns:mc="http://schemas.openxmlformats.org/markup-compatibility/2006">
          <mc:Choice Requires="x14">
            <control shapeId="2135" r:id="rId17" name="Option Button 87">
              <controlPr defaultSize="0" autoFill="0" autoLine="0" autoPict="0">
                <anchor moveWithCells="1">
                  <from>
                    <xdr:col>8</xdr:col>
                    <xdr:colOff>504825</xdr:colOff>
                    <xdr:row>16</xdr:row>
                    <xdr:rowOff>104775</xdr:rowOff>
                  </from>
                  <to>
                    <xdr:col>9</xdr:col>
                    <xdr:colOff>409575</xdr:colOff>
                    <xdr:row>16</xdr:row>
                    <xdr:rowOff>590550</xdr:rowOff>
                  </to>
                </anchor>
              </controlPr>
            </control>
          </mc:Choice>
        </mc:AlternateContent>
        <mc:AlternateContent xmlns:mc="http://schemas.openxmlformats.org/markup-compatibility/2006">
          <mc:Choice Requires="x14">
            <control shapeId="2136" r:id="rId18" name="Group Box 88">
              <controlPr defaultSize="0" print="0" autoFill="0" autoPict="0">
                <anchor moveWithCells="1">
                  <from>
                    <xdr:col>0</xdr:col>
                    <xdr:colOff>0</xdr:colOff>
                    <xdr:row>16</xdr:row>
                    <xdr:rowOff>38100</xdr:rowOff>
                  </from>
                  <to>
                    <xdr:col>12</xdr:col>
                    <xdr:colOff>514350</xdr:colOff>
                    <xdr:row>16</xdr:row>
                    <xdr:rowOff>647700</xdr:rowOff>
                  </to>
                </anchor>
              </controlPr>
            </control>
          </mc:Choice>
        </mc:AlternateContent>
        <mc:AlternateContent xmlns:mc="http://schemas.openxmlformats.org/markup-compatibility/2006">
          <mc:Choice Requires="x14">
            <control shapeId="2137" r:id="rId19" name="Option Button 89">
              <controlPr defaultSize="0" autoFill="0" autoLine="0" autoPict="0">
                <anchor moveWithCells="1">
                  <from>
                    <xdr:col>9</xdr:col>
                    <xdr:colOff>581025</xdr:colOff>
                    <xdr:row>16</xdr:row>
                    <xdr:rowOff>104775</xdr:rowOff>
                  </from>
                  <to>
                    <xdr:col>10</xdr:col>
                    <xdr:colOff>590550</xdr:colOff>
                    <xdr:row>16</xdr:row>
                    <xdr:rowOff>590550</xdr:rowOff>
                  </to>
                </anchor>
              </controlPr>
            </control>
          </mc:Choice>
        </mc:AlternateContent>
        <mc:AlternateContent xmlns:mc="http://schemas.openxmlformats.org/markup-compatibility/2006">
          <mc:Choice Requires="x14">
            <control shapeId="2138" r:id="rId20" name="Option Button 90">
              <controlPr defaultSize="0" autoFill="0" autoLine="0" autoPict="0">
                <anchor moveWithCells="1">
                  <from>
                    <xdr:col>11</xdr:col>
                    <xdr:colOff>76200</xdr:colOff>
                    <xdr:row>16</xdr:row>
                    <xdr:rowOff>104775</xdr:rowOff>
                  </from>
                  <to>
                    <xdr:col>12</xdr:col>
                    <xdr:colOff>323850</xdr:colOff>
                    <xdr:row>16</xdr:row>
                    <xdr:rowOff>590550</xdr:rowOff>
                  </to>
                </anchor>
              </controlPr>
            </control>
          </mc:Choice>
        </mc:AlternateContent>
        <mc:AlternateContent xmlns:mc="http://schemas.openxmlformats.org/markup-compatibility/2006">
          <mc:Choice Requires="x14">
            <control shapeId="2139" r:id="rId21" name="Option Button 91">
              <controlPr defaultSize="0" autoFill="0" autoLine="0" autoPict="0">
                <anchor moveWithCells="1">
                  <from>
                    <xdr:col>4</xdr:col>
                    <xdr:colOff>57150</xdr:colOff>
                    <xdr:row>17</xdr:row>
                    <xdr:rowOff>85725</xdr:rowOff>
                  </from>
                  <to>
                    <xdr:col>5</xdr:col>
                    <xdr:colOff>114300</xdr:colOff>
                    <xdr:row>17</xdr:row>
                    <xdr:rowOff>581025</xdr:rowOff>
                  </to>
                </anchor>
              </controlPr>
            </control>
          </mc:Choice>
        </mc:AlternateContent>
        <mc:AlternateContent xmlns:mc="http://schemas.openxmlformats.org/markup-compatibility/2006">
          <mc:Choice Requires="x14">
            <control shapeId="2140" r:id="rId22" name="Option Button 92">
              <controlPr defaultSize="0" autoFill="0" autoLine="0" autoPict="0">
                <anchor moveWithCells="1">
                  <from>
                    <xdr:col>5</xdr:col>
                    <xdr:colOff>285750</xdr:colOff>
                    <xdr:row>17</xdr:row>
                    <xdr:rowOff>85725</xdr:rowOff>
                  </from>
                  <to>
                    <xdr:col>6</xdr:col>
                    <xdr:colOff>114300</xdr:colOff>
                    <xdr:row>17</xdr:row>
                    <xdr:rowOff>571500</xdr:rowOff>
                  </to>
                </anchor>
              </controlPr>
            </control>
          </mc:Choice>
        </mc:AlternateContent>
        <mc:AlternateContent xmlns:mc="http://schemas.openxmlformats.org/markup-compatibility/2006">
          <mc:Choice Requires="x14">
            <control shapeId="2141" r:id="rId23" name="Option Button 93">
              <controlPr defaultSize="0" autoFill="0" autoLine="0" autoPict="0">
                <anchor moveWithCells="1">
                  <from>
                    <xdr:col>6</xdr:col>
                    <xdr:colOff>285750</xdr:colOff>
                    <xdr:row>17</xdr:row>
                    <xdr:rowOff>85725</xdr:rowOff>
                  </from>
                  <to>
                    <xdr:col>7</xdr:col>
                    <xdr:colOff>133350</xdr:colOff>
                    <xdr:row>17</xdr:row>
                    <xdr:rowOff>571500</xdr:rowOff>
                  </to>
                </anchor>
              </controlPr>
            </control>
          </mc:Choice>
        </mc:AlternateContent>
        <mc:AlternateContent xmlns:mc="http://schemas.openxmlformats.org/markup-compatibility/2006">
          <mc:Choice Requires="x14">
            <control shapeId="2142" r:id="rId24" name="Option Button 94">
              <controlPr defaultSize="0" autoFill="0" autoLine="0" autoPict="0">
                <anchor moveWithCells="1">
                  <from>
                    <xdr:col>7</xdr:col>
                    <xdr:colOff>304800</xdr:colOff>
                    <xdr:row>17</xdr:row>
                    <xdr:rowOff>85725</xdr:rowOff>
                  </from>
                  <to>
                    <xdr:col>8</xdr:col>
                    <xdr:colOff>333375</xdr:colOff>
                    <xdr:row>17</xdr:row>
                    <xdr:rowOff>571500</xdr:rowOff>
                  </to>
                </anchor>
              </controlPr>
            </control>
          </mc:Choice>
        </mc:AlternateContent>
        <mc:AlternateContent xmlns:mc="http://schemas.openxmlformats.org/markup-compatibility/2006">
          <mc:Choice Requires="x14">
            <control shapeId="2143" r:id="rId25" name="Option Button 95">
              <controlPr defaultSize="0" autoFill="0" autoLine="0" autoPict="0">
                <anchor moveWithCells="1">
                  <from>
                    <xdr:col>8</xdr:col>
                    <xdr:colOff>504825</xdr:colOff>
                    <xdr:row>17</xdr:row>
                    <xdr:rowOff>85725</xdr:rowOff>
                  </from>
                  <to>
                    <xdr:col>9</xdr:col>
                    <xdr:colOff>409575</xdr:colOff>
                    <xdr:row>17</xdr:row>
                    <xdr:rowOff>571500</xdr:rowOff>
                  </to>
                </anchor>
              </controlPr>
            </control>
          </mc:Choice>
        </mc:AlternateContent>
        <mc:AlternateContent xmlns:mc="http://schemas.openxmlformats.org/markup-compatibility/2006">
          <mc:Choice Requires="x14">
            <control shapeId="2144" r:id="rId26" name="Group Box 96">
              <controlPr defaultSize="0" print="0" autoFill="0" autoPict="0">
                <anchor moveWithCells="1">
                  <from>
                    <xdr:col>0</xdr:col>
                    <xdr:colOff>0</xdr:colOff>
                    <xdr:row>17</xdr:row>
                    <xdr:rowOff>19050</xdr:rowOff>
                  </from>
                  <to>
                    <xdr:col>12</xdr:col>
                    <xdr:colOff>514350</xdr:colOff>
                    <xdr:row>17</xdr:row>
                    <xdr:rowOff>628650</xdr:rowOff>
                  </to>
                </anchor>
              </controlPr>
            </control>
          </mc:Choice>
        </mc:AlternateContent>
        <mc:AlternateContent xmlns:mc="http://schemas.openxmlformats.org/markup-compatibility/2006">
          <mc:Choice Requires="x14">
            <control shapeId="2145" r:id="rId27" name="Option Button 97">
              <controlPr defaultSize="0" autoFill="0" autoLine="0" autoPict="0">
                <anchor moveWithCells="1">
                  <from>
                    <xdr:col>9</xdr:col>
                    <xdr:colOff>581025</xdr:colOff>
                    <xdr:row>17</xdr:row>
                    <xdr:rowOff>85725</xdr:rowOff>
                  </from>
                  <to>
                    <xdr:col>10</xdr:col>
                    <xdr:colOff>590550</xdr:colOff>
                    <xdr:row>17</xdr:row>
                    <xdr:rowOff>571500</xdr:rowOff>
                  </to>
                </anchor>
              </controlPr>
            </control>
          </mc:Choice>
        </mc:AlternateContent>
        <mc:AlternateContent xmlns:mc="http://schemas.openxmlformats.org/markup-compatibility/2006">
          <mc:Choice Requires="x14">
            <control shapeId="2146" r:id="rId28" name="Option Button 98">
              <controlPr defaultSize="0" autoFill="0" autoLine="0" autoPict="0">
                <anchor moveWithCells="1">
                  <from>
                    <xdr:col>11</xdr:col>
                    <xdr:colOff>76200</xdr:colOff>
                    <xdr:row>17</xdr:row>
                    <xdr:rowOff>85725</xdr:rowOff>
                  </from>
                  <to>
                    <xdr:col>12</xdr:col>
                    <xdr:colOff>323850</xdr:colOff>
                    <xdr:row>17</xdr:row>
                    <xdr:rowOff>571500</xdr:rowOff>
                  </to>
                </anchor>
              </controlPr>
            </control>
          </mc:Choice>
        </mc:AlternateContent>
        <mc:AlternateContent xmlns:mc="http://schemas.openxmlformats.org/markup-compatibility/2006">
          <mc:Choice Requires="x14">
            <control shapeId="2147" r:id="rId29" name="Option Button 99">
              <controlPr defaultSize="0" autoFill="0" autoLine="0" autoPict="0">
                <anchor moveWithCells="1">
                  <from>
                    <xdr:col>4</xdr:col>
                    <xdr:colOff>57150</xdr:colOff>
                    <xdr:row>18</xdr:row>
                    <xdr:rowOff>95250</xdr:rowOff>
                  </from>
                  <to>
                    <xdr:col>5</xdr:col>
                    <xdr:colOff>114300</xdr:colOff>
                    <xdr:row>18</xdr:row>
                    <xdr:rowOff>581025</xdr:rowOff>
                  </to>
                </anchor>
              </controlPr>
            </control>
          </mc:Choice>
        </mc:AlternateContent>
        <mc:AlternateContent xmlns:mc="http://schemas.openxmlformats.org/markup-compatibility/2006">
          <mc:Choice Requires="x14">
            <control shapeId="2148" r:id="rId30" name="Option Button 100">
              <controlPr defaultSize="0" autoFill="0" autoLine="0" autoPict="0">
                <anchor moveWithCells="1">
                  <from>
                    <xdr:col>5</xdr:col>
                    <xdr:colOff>285750</xdr:colOff>
                    <xdr:row>18</xdr:row>
                    <xdr:rowOff>95250</xdr:rowOff>
                  </from>
                  <to>
                    <xdr:col>6</xdr:col>
                    <xdr:colOff>114300</xdr:colOff>
                    <xdr:row>18</xdr:row>
                    <xdr:rowOff>581025</xdr:rowOff>
                  </to>
                </anchor>
              </controlPr>
            </control>
          </mc:Choice>
        </mc:AlternateContent>
        <mc:AlternateContent xmlns:mc="http://schemas.openxmlformats.org/markup-compatibility/2006">
          <mc:Choice Requires="x14">
            <control shapeId="2149" r:id="rId31" name="Option Button 101">
              <controlPr defaultSize="0" autoFill="0" autoLine="0" autoPict="0">
                <anchor moveWithCells="1">
                  <from>
                    <xdr:col>6</xdr:col>
                    <xdr:colOff>285750</xdr:colOff>
                    <xdr:row>18</xdr:row>
                    <xdr:rowOff>95250</xdr:rowOff>
                  </from>
                  <to>
                    <xdr:col>7</xdr:col>
                    <xdr:colOff>133350</xdr:colOff>
                    <xdr:row>18</xdr:row>
                    <xdr:rowOff>581025</xdr:rowOff>
                  </to>
                </anchor>
              </controlPr>
            </control>
          </mc:Choice>
        </mc:AlternateContent>
        <mc:AlternateContent xmlns:mc="http://schemas.openxmlformats.org/markup-compatibility/2006">
          <mc:Choice Requires="x14">
            <control shapeId="2150" r:id="rId32" name="Option Button 102">
              <controlPr defaultSize="0" autoFill="0" autoLine="0" autoPict="0">
                <anchor moveWithCells="1">
                  <from>
                    <xdr:col>7</xdr:col>
                    <xdr:colOff>304800</xdr:colOff>
                    <xdr:row>18</xdr:row>
                    <xdr:rowOff>95250</xdr:rowOff>
                  </from>
                  <to>
                    <xdr:col>8</xdr:col>
                    <xdr:colOff>333375</xdr:colOff>
                    <xdr:row>18</xdr:row>
                    <xdr:rowOff>581025</xdr:rowOff>
                  </to>
                </anchor>
              </controlPr>
            </control>
          </mc:Choice>
        </mc:AlternateContent>
        <mc:AlternateContent xmlns:mc="http://schemas.openxmlformats.org/markup-compatibility/2006">
          <mc:Choice Requires="x14">
            <control shapeId="2151" r:id="rId33" name="Option Button 103">
              <controlPr defaultSize="0" autoFill="0" autoLine="0" autoPict="0">
                <anchor moveWithCells="1">
                  <from>
                    <xdr:col>8</xdr:col>
                    <xdr:colOff>504825</xdr:colOff>
                    <xdr:row>18</xdr:row>
                    <xdr:rowOff>95250</xdr:rowOff>
                  </from>
                  <to>
                    <xdr:col>9</xdr:col>
                    <xdr:colOff>409575</xdr:colOff>
                    <xdr:row>18</xdr:row>
                    <xdr:rowOff>581025</xdr:rowOff>
                  </to>
                </anchor>
              </controlPr>
            </control>
          </mc:Choice>
        </mc:AlternateContent>
        <mc:AlternateContent xmlns:mc="http://schemas.openxmlformats.org/markup-compatibility/2006">
          <mc:Choice Requires="x14">
            <control shapeId="2152" r:id="rId34" name="Group Box 104">
              <controlPr defaultSize="0" print="0" autoFill="0" autoPict="0">
                <anchor moveWithCells="1">
                  <from>
                    <xdr:col>0</xdr:col>
                    <xdr:colOff>0</xdr:colOff>
                    <xdr:row>18</xdr:row>
                    <xdr:rowOff>19050</xdr:rowOff>
                  </from>
                  <to>
                    <xdr:col>12</xdr:col>
                    <xdr:colOff>514350</xdr:colOff>
                    <xdr:row>18</xdr:row>
                    <xdr:rowOff>638175</xdr:rowOff>
                  </to>
                </anchor>
              </controlPr>
            </control>
          </mc:Choice>
        </mc:AlternateContent>
        <mc:AlternateContent xmlns:mc="http://schemas.openxmlformats.org/markup-compatibility/2006">
          <mc:Choice Requires="x14">
            <control shapeId="2153" r:id="rId35" name="Option Button 105">
              <controlPr defaultSize="0" autoFill="0" autoLine="0" autoPict="0">
                <anchor moveWithCells="1">
                  <from>
                    <xdr:col>9</xdr:col>
                    <xdr:colOff>581025</xdr:colOff>
                    <xdr:row>18</xdr:row>
                    <xdr:rowOff>95250</xdr:rowOff>
                  </from>
                  <to>
                    <xdr:col>10</xdr:col>
                    <xdr:colOff>590550</xdr:colOff>
                    <xdr:row>18</xdr:row>
                    <xdr:rowOff>581025</xdr:rowOff>
                  </to>
                </anchor>
              </controlPr>
            </control>
          </mc:Choice>
        </mc:AlternateContent>
        <mc:AlternateContent xmlns:mc="http://schemas.openxmlformats.org/markup-compatibility/2006">
          <mc:Choice Requires="x14">
            <control shapeId="2154" r:id="rId36" name="Option Button 106">
              <controlPr defaultSize="0" autoFill="0" autoLine="0" autoPict="0">
                <anchor moveWithCells="1">
                  <from>
                    <xdr:col>11</xdr:col>
                    <xdr:colOff>76200</xdr:colOff>
                    <xdr:row>18</xdr:row>
                    <xdr:rowOff>95250</xdr:rowOff>
                  </from>
                  <to>
                    <xdr:col>12</xdr:col>
                    <xdr:colOff>323850</xdr:colOff>
                    <xdr:row>18</xdr:row>
                    <xdr:rowOff>581025</xdr:rowOff>
                  </to>
                </anchor>
              </controlPr>
            </control>
          </mc:Choice>
        </mc:AlternateContent>
        <mc:AlternateContent xmlns:mc="http://schemas.openxmlformats.org/markup-compatibility/2006">
          <mc:Choice Requires="x14">
            <control shapeId="2155" r:id="rId37" name="Option Button 107">
              <controlPr defaultSize="0" autoFill="0" autoLine="0" autoPict="0">
                <anchor moveWithCells="1">
                  <from>
                    <xdr:col>4</xdr:col>
                    <xdr:colOff>57150</xdr:colOff>
                    <xdr:row>19</xdr:row>
                    <xdr:rowOff>95250</xdr:rowOff>
                  </from>
                  <to>
                    <xdr:col>5</xdr:col>
                    <xdr:colOff>114300</xdr:colOff>
                    <xdr:row>19</xdr:row>
                    <xdr:rowOff>590550</xdr:rowOff>
                  </to>
                </anchor>
              </controlPr>
            </control>
          </mc:Choice>
        </mc:AlternateContent>
        <mc:AlternateContent xmlns:mc="http://schemas.openxmlformats.org/markup-compatibility/2006">
          <mc:Choice Requires="x14">
            <control shapeId="2156" r:id="rId38" name="Option Button 108">
              <controlPr defaultSize="0" autoFill="0" autoLine="0" autoPict="0">
                <anchor moveWithCells="1">
                  <from>
                    <xdr:col>5</xdr:col>
                    <xdr:colOff>285750</xdr:colOff>
                    <xdr:row>19</xdr:row>
                    <xdr:rowOff>95250</xdr:rowOff>
                  </from>
                  <to>
                    <xdr:col>6</xdr:col>
                    <xdr:colOff>114300</xdr:colOff>
                    <xdr:row>19</xdr:row>
                    <xdr:rowOff>581025</xdr:rowOff>
                  </to>
                </anchor>
              </controlPr>
            </control>
          </mc:Choice>
        </mc:AlternateContent>
        <mc:AlternateContent xmlns:mc="http://schemas.openxmlformats.org/markup-compatibility/2006">
          <mc:Choice Requires="x14">
            <control shapeId="2157" r:id="rId39" name="Option Button 109">
              <controlPr defaultSize="0" autoFill="0" autoLine="0" autoPict="0">
                <anchor moveWithCells="1">
                  <from>
                    <xdr:col>6</xdr:col>
                    <xdr:colOff>285750</xdr:colOff>
                    <xdr:row>19</xdr:row>
                    <xdr:rowOff>95250</xdr:rowOff>
                  </from>
                  <to>
                    <xdr:col>7</xdr:col>
                    <xdr:colOff>133350</xdr:colOff>
                    <xdr:row>19</xdr:row>
                    <xdr:rowOff>581025</xdr:rowOff>
                  </to>
                </anchor>
              </controlPr>
            </control>
          </mc:Choice>
        </mc:AlternateContent>
        <mc:AlternateContent xmlns:mc="http://schemas.openxmlformats.org/markup-compatibility/2006">
          <mc:Choice Requires="x14">
            <control shapeId="2158" r:id="rId40" name="Option Button 110">
              <controlPr defaultSize="0" autoFill="0" autoLine="0" autoPict="0">
                <anchor moveWithCells="1">
                  <from>
                    <xdr:col>7</xdr:col>
                    <xdr:colOff>304800</xdr:colOff>
                    <xdr:row>19</xdr:row>
                    <xdr:rowOff>95250</xdr:rowOff>
                  </from>
                  <to>
                    <xdr:col>8</xdr:col>
                    <xdr:colOff>333375</xdr:colOff>
                    <xdr:row>19</xdr:row>
                    <xdr:rowOff>581025</xdr:rowOff>
                  </to>
                </anchor>
              </controlPr>
            </control>
          </mc:Choice>
        </mc:AlternateContent>
        <mc:AlternateContent xmlns:mc="http://schemas.openxmlformats.org/markup-compatibility/2006">
          <mc:Choice Requires="x14">
            <control shapeId="2159" r:id="rId41" name="Option Button 111">
              <controlPr defaultSize="0" autoFill="0" autoLine="0" autoPict="0">
                <anchor moveWithCells="1">
                  <from>
                    <xdr:col>8</xdr:col>
                    <xdr:colOff>504825</xdr:colOff>
                    <xdr:row>19</xdr:row>
                    <xdr:rowOff>95250</xdr:rowOff>
                  </from>
                  <to>
                    <xdr:col>9</xdr:col>
                    <xdr:colOff>409575</xdr:colOff>
                    <xdr:row>19</xdr:row>
                    <xdr:rowOff>581025</xdr:rowOff>
                  </to>
                </anchor>
              </controlPr>
            </control>
          </mc:Choice>
        </mc:AlternateContent>
        <mc:AlternateContent xmlns:mc="http://schemas.openxmlformats.org/markup-compatibility/2006">
          <mc:Choice Requires="x14">
            <control shapeId="2160" r:id="rId42" name="Group Box 112">
              <controlPr defaultSize="0" print="0" autoFill="0" autoPict="0">
                <anchor moveWithCells="1">
                  <from>
                    <xdr:col>0</xdr:col>
                    <xdr:colOff>0</xdr:colOff>
                    <xdr:row>19</xdr:row>
                    <xdr:rowOff>38100</xdr:rowOff>
                  </from>
                  <to>
                    <xdr:col>12</xdr:col>
                    <xdr:colOff>514350</xdr:colOff>
                    <xdr:row>19</xdr:row>
                    <xdr:rowOff>638175</xdr:rowOff>
                  </to>
                </anchor>
              </controlPr>
            </control>
          </mc:Choice>
        </mc:AlternateContent>
        <mc:AlternateContent xmlns:mc="http://schemas.openxmlformats.org/markup-compatibility/2006">
          <mc:Choice Requires="x14">
            <control shapeId="2161" r:id="rId43" name="Option Button 113">
              <controlPr defaultSize="0" autoFill="0" autoLine="0" autoPict="0">
                <anchor moveWithCells="1">
                  <from>
                    <xdr:col>9</xdr:col>
                    <xdr:colOff>581025</xdr:colOff>
                    <xdr:row>19</xdr:row>
                    <xdr:rowOff>95250</xdr:rowOff>
                  </from>
                  <to>
                    <xdr:col>10</xdr:col>
                    <xdr:colOff>590550</xdr:colOff>
                    <xdr:row>19</xdr:row>
                    <xdr:rowOff>581025</xdr:rowOff>
                  </to>
                </anchor>
              </controlPr>
            </control>
          </mc:Choice>
        </mc:AlternateContent>
        <mc:AlternateContent xmlns:mc="http://schemas.openxmlformats.org/markup-compatibility/2006">
          <mc:Choice Requires="x14">
            <control shapeId="2162" r:id="rId44" name="Option Button 114">
              <controlPr defaultSize="0" autoFill="0" autoLine="0" autoPict="0">
                <anchor moveWithCells="1">
                  <from>
                    <xdr:col>11</xdr:col>
                    <xdr:colOff>76200</xdr:colOff>
                    <xdr:row>19</xdr:row>
                    <xdr:rowOff>95250</xdr:rowOff>
                  </from>
                  <to>
                    <xdr:col>12</xdr:col>
                    <xdr:colOff>323850</xdr:colOff>
                    <xdr:row>19</xdr:row>
                    <xdr:rowOff>581025</xdr:rowOff>
                  </to>
                </anchor>
              </controlPr>
            </control>
          </mc:Choice>
        </mc:AlternateContent>
        <mc:AlternateContent xmlns:mc="http://schemas.openxmlformats.org/markup-compatibility/2006">
          <mc:Choice Requires="x14">
            <control shapeId="2163" r:id="rId45" name="Option Button 115">
              <controlPr defaultSize="0" autoFill="0" autoLine="0" autoPict="0">
                <anchor moveWithCells="1">
                  <from>
                    <xdr:col>4</xdr:col>
                    <xdr:colOff>57150</xdr:colOff>
                    <xdr:row>20</xdr:row>
                    <xdr:rowOff>85725</xdr:rowOff>
                  </from>
                  <to>
                    <xdr:col>5</xdr:col>
                    <xdr:colOff>114300</xdr:colOff>
                    <xdr:row>20</xdr:row>
                    <xdr:rowOff>571500</xdr:rowOff>
                  </to>
                </anchor>
              </controlPr>
            </control>
          </mc:Choice>
        </mc:AlternateContent>
        <mc:AlternateContent xmlns:mc="http://schemas.openxmlformats.org/markup-compatibility/2006">
          <mc:Choice Requires="x14">
            <control shapeId="2164" r:id="rId46" name="Option Button 116">
              <controlPr defaultSize="0" autoFill="0" autoLine="0" autoPict="0">
                <anchor moveWithCells="1">
                  <from>
                    <xdr:col>5</xdr:col>
                    <xdr:colOff>285750</xdr:colOff>
                    <xdr:row>20</xdr:row>
                    <xdr:rowOff>85725</xdr:rowOff>
                  </from>
                  <to>
                    <xdr:col>6</xdr:col>
                    <xdr:colOff>114300</xdr:colOff>
                    <xdr:row>20</xdr:row>
                    <xdr:rowOff>571500</xdr:rowOff>
                  </to>
                </anchor>
              </controlPr>
            </control>
          </mc:Choice>
        </mc:AlternateContent>
        <mc:AlternateContent xmlns:mc="http://schemas.openxmlformats.org/markup-compatibility/2006">
          <mc:Choice Requires="x14">
            <control shapeId="2165" r:id="rId47" name="Option Button 117">
              <controlPr defaultSize="0" autoFill="0" autoLine="0" autoPict="0">
                <anchor moveWithCells="1">
                  <from>
                    <xdr:col>6</xdr:col>
                    <xdr:colOff>285750</xdr:colOff>
                    <xdr:row>20</xdr:row>
                    <xdr:rowOff>85725</xdr:rowOff>
                  </from>
                  <to>
                    <xdr:col>7</xdr:col>
                    <xdr:colOff>133350</xdr:colOff>
                    <xdr:row>20</xdr:row>
                    <xdr:rowOff>571500</xdr:rowOff>
                  </to>
                </anchor>
              </controlPr>
            </control>
          </mc:Choice>
        </mc:AlternateContent>
        <mc:AlternateContent xmlns:mc="http://schemas.openxmlformats.org/markup-compatibility/2006">
          <mc:Choice Requires="x14">
            <control shapeId="2166" r:id="rId48" name="Option Button 118">
              <controlPr defaultSize="0" autoFill="0" autoLine="0" autoPict="0">
                <anchor moveWithCells="1">
                  <from>
                    <xdr:col>7</xdr:col>
                    <xdr:colOff>304800</xdr:colOff>
                    <xdr:row>20</xdr:row>
                    <xdr:rowOff>85725</xdr:rowOff>
                  </from>
                  <to>
                    <xdr:col>8</xdr:col>
                    <xdr:colOff>333375</xdr:colOff>
                    <xdr:row>20</xdr:row>
                    <xdr:rowOff>571500</xdr:rowOff>
                  </to>
                </anchor>
              </controlPr>
            </control>
          </mc:Choice>
        </mc:AlternateContent>
        <mc:AlternateContent xmlns:mc="http://schemas.openxmlformats.org/markup-compatibility/2006">
          <mc:Choice Requires="x14">
            <control shapeId="2167" r:id="rId49" name="Option Button 119">
              <controlPr defaultSize="0" autoFill="0" autoLine="0" autoPict="0">
                <anchor moveWithCells="1">
                  <from>
                    <xdr:col>8</xdr:col>
                    <xdr:colOff>504825</xdr:colOff>
                    <xdr:row>20</xdr:row>
                    <xdr:rowOff>85725</xdr:rowOff>
                  </from>
                  <to>
                    <xdr:col>9</xdr:col>
                    <xdr:colOff>409575</xdr:colOff>
                    <xdr:row>20</xdr:row>
                    <xdr:rowOff>571500</xdr:rowOff>
                  </to>
                </anchor>
              </controlPr>
            </control>
          </mc:Choice>
        </mc:AlternateContent>
        <mc:AlternateContent xmlns:mc="http://schemas.openxmlformats.org/markup-compatibility/2006">
          <mc:Choice Requires="x14">
            <control shapeId="2168" r:id="rId50" name="Group Box 120">
              <controlPr defaultSize="0" print="0" autoFill="0" autoPict="0">
                <anchor moveWithCells="1">
                  <from>
                    <xdr:col>0</xdr:col>
                    <xdr:colOff>0</xdr:colOff>
                    <xdr:row>20</xdr:row>
                    <xdr:rowOff>28575</xdr:rowOff>
                  </from>
                  <to>
                    <xdr:col>12</xdr:col>
                    <xdr:colOff>514350</xdr:colOff>
                    <xdr:row>20</xdr:row>
                    <xdr:rowOff>647700</xdr:rowOff>
                  </to>
                </anchor>
              </controlPr>
            </control>
          </mc:Choice>
        </mc:AlternateContent>
        <mc:AlternateContent xmlns:mc="http://schemas.openxmlformats.org/markup-compatibility/2006">
          <mc:Choice Requires="x14">
            <control shapeId="2169" r:id="rId51" name="Option Button 121">
              <controlPr defaultSize="0" autoFill="0" autoLine="0" autoPict="0">
                <anchor moveWithCells="1">
                  <from>
                    <xdr:col>9</xdr:col>
                    <xdr:colOff>581025</xdr:colOff>
                    <xdr:row>20</xdr:row>
                    <xdr:rowOff>85725</xdr:rowOff>
                  </from>
                  <to>
                    <xdr:col>10</xdr:col>
                    <xdr:colOff>590550</xdr:colOff>
                    <xdr:row>20</xdr:row>
                    <xdr:rowOff>571500</xdr:rowOff>
                  </to>
                </anchor>
              </controlPr>
            </control>
          </mc:Choice>
        </mc:AlternateContent>
        <mc:AlternateContent xmlns:mc="http://schemas.openxmlformats.org/markup-compatibility/2006">
          <mc:Choice Requires="x14">
            <control shapeId="2170" r:id="rId52" name="Option Button 122">
              <controlPr defaultSize="0" autoFill="0" autoLine="0" autoPict="0">
                <anchor moveWithCells="1">
                  <from>
                    <xdr:col>11</xdr:col>
                    <xdr:colOff>76200</xdr:colOff>
                    <xdr:row>20</xdr:row>
                    <xdr:rowOff>85725</xdr:rowOff>
                  </from>
                  <to>
                    <xdr:col>12</xdr:col>
                    <xdr:colOff>323850</xdr:colOff>
                    <xdr:row>20</xdr:row>
                    <xdr:rowOff>571500</xdr:rowOff>
                  </to>
                </anchor>
              </controlPr>
            </control>
          </mc:Choice>
        </mc:AlternateContent>
        <mc:AlternateContent xmlns:mc="http://schemas.openxmlformats.org/markup-compatibility/2006">
          <mc:Choice Requires="x14">
            <control shapeId="2171" r:id="rId53" name="Option Button 123">
              <controlPr defaultSize="0" autoFill="0" autoLine="0" autoPict="0">
                <anchor moveWithCells="1">
                  <from>
                    <xdr:col>4</xdr:col>
                    <xdr:colOff>57150</xdr:colOff>
                    <xdr:row>21</xdr:row>
                    <xdr:rowOff>95250</xdr:rowOff>
                  </from>
                  <to>
                    <xdr:col>5</xdr:col>
                    <xdr:colOff>114300</xdr:colOff>
                    <xdr:row>21</xdr:row>
                    <xdr:rowOff>581025</xdr:rowOff>
                  </to>
                </anchor>
              </controlPr>
            </control>
          </mc:Choice>
        </mc:AlternateContent>
        <mc:AlternateContent xmlns:mc="http://schemas.openxmlformats.org/markup-compatibility/2006">
          <mc:Choice Requires="x14">
            <control shapeId="2172" r:id="rId54" name="Option Button 124">
              <controlPr defaultSize="0" autoFill="0" autoLine="0" autoPict="0">
                <anchor moveWithCells="1">
                  <from>
                    <xdr:col>5</xdr:col>
                    <xdr:colOff>285750</xdr:colOff>
                    <xdr:row>21</xdr:row>
                    <xdr:rowOff>95250</xdr:rowOff>
                  </from>
                  <to>
                    <xdr:col>6</xdr:col>
                    <xdr:colOff>114300</xdr:colOff>
                    <xdr:row>21</xdr:row>
                    <xdr:rowOff>581025</xdr:rowOff>
                  </to>
                </anchor>
              </controlPr>
            </control>
          </mc:Choice>
        </mc:AlternateContent>
        <mc:AlternateContent xmlns:mc="http://schemas.openxmlformats.org/markup-compatibility/2006">
          <mc:Choice Requires="x14">
            <control shapeId="2173" r:id="rId55" name="Option Button 125">
              <controlPr defaultSize="0" autoFill="0" autoLine="0" autoPict="0">
                <anchor moveWithCells="1">
                  <from>
                    <xdr:col>6</xdr:col>
                    <xdr:colOff>285750</xdr:colOff>
                    <xdr:row>21</xdr:row>
                    <xdr:rowOff>95250</xdr:rowOff>
                  </from>
                  <to>
                    <xdr:col>7</xdr:col>
                    <xdr:colOff>133350</xdr:colOff>
                    <xdr:row>21</xdr:row>
                    <xdr:rowOff>581025</xdr:rowOff>
                  </to>
                </anchor>
              </controlPr>
            </control>
          </mc:Choice>
        </mc:AlternateContent>
        <mc:AlternateContent xmlns:mc="http://schemas.openxmlformats.org/markup-compatibility/2006">
          <mc:Choice Requires="x14">
            <control shapeId="2174" r:id="rId56" name="Option Button 126">
              <controlPr defaultSize="0" autoFill="0" autoLine="0" autoPict="0">
                <anchor moveWithCells="1">
                  <from>
                    <xdr:col>7</xdr:col>
                    <xdr:colOff>304800</xdr:colOff>
                    <xdr:row>21</xdr:row>
                    <xdr:rowOff>95250</xdr:rowOff>
                  </from>
                  <to>
                    <xdr:col>8</xdr:col>
                    <xdr:colOff>333375</xdr:colOff>
                    <xdr:row>21</xdr:row>
                    <xdr:rowOff>581025</xdr:rowOff>
                  </to>
                </anchor>
              </controlPr>
            </control>
          </mc:Choice>
        </mc:AlternateContent>
        <mc:AlternateContent xmlns:mc="http://schemas.openxmlformats.org/markup-compatibility/2006">
          <mc:Choice Requires="x14">
            <control shapeId="2175" r:id="rId57" name="Option Button 127">
              <controlPr defaultSize="0" autoFill="0" autoLine="0" autoPict="0">
                <anchor moveWithCells="1">
                  <from>
                    <xdr:col>8</xdr:col>
                    <xdr:colOff>504825</xdr:colOff>
                    <xdr:row>21</xdr:row>
                    <xdr:rowOff>95250</xdr:rowOff>
                  </from>
                  <to>
                    <xdr:col>9</xdr:col>
                    <xdr:colOff>409575</xdr:colOff>
                    <xdr:row>21</xdr:row>
                    <xdr:rowOff>581025</xdr:rowOff>
                  </to>
                </anchor>
              </controlPr>
            </control>
          </mc:Choice>
        </mc:AlternateContent>
        <mc:AlternateContent xmlns:mc="http://schemas.openxmlformats.org/markup-compatibility/2006">
          <mc:Choice Requires="x14">
            <control shapeId="2176" r:id="rId58" name="Group Box 128">
              <controlPr defaultSize="0" print="0" autoFill="0" autoPict="0">
                <anchor moveWithCells="1">
                  <from>
                    <xdr:col>0</xdr:col>
                    <xdr:colOff>0</xdr:colOff>
                    <xdr:row>21</xdr:row>
                    <xdr:rowOff>28575</xdr:rowOff>
                  </from>
                  <to>
                    <xdr:col>12</xdr:col>
                    <xdr:colOff>514350</xdr:colOff>
                    <xdr:row>21</xdr:row>
                    <xdr:rowOff>638175</xdr:rowOff>
                  </to>
                </anchor>
              </controlPr>
            </control>
          </mc:Choice>
        </mc:AlternateContent>
        <mc:AlternateContent xmlns:mc="http://schemas.openxmlformats.org/markup-compatibility/2006">
          <mc:Choice Requires="x14">
            <control shapeId="2177" r:id="rId59" name="Option Button 129">
              <controlPr defaultSize="0" autoFill="0" autoLine="0" autoPict="0">
                <anchor moveWithCells="1">
                  <from>
                    <xdr:col>9</xdr:col>
                    <xdr:colOff>581025</xdr:colOff>
                    <xdr:row>21</xdr:row>
                    <xdr:rowOff>95250</xdr:rowOff>
                  </from>
                  <to>
                    <xdr:col>10</xdr:col>
                    <xdr:colOff>590550</xdr:colOff>
                    <xdr:row>21</xdr:row>
                    <xdr:rowOff>581025</xdr:rowOff>
                  </to>
                </anchor>
              </controlPr>
            </control>
          </mc:Choice>
        </mc:AlternateContent>
        <mc:AlternateContent xmlns:mc="http://schemas.openxmlformats.org/markup-compatibility/2006">
          <mc:Choice Requires="x14">
            <control shapeId="2178" r:id="rId60" name="Option Button 130">
              <controlPr defaultSize="0" autoFill="0" autoLine="0" autoPict="0">
                <anchor moveWithCells="1">
                  <from>
                    <xdr:col>11</xdr:col>
                    <xdr:colOff>76200</xdr:colOff>
                    <xdr:row>21</xdr:row>
                    <xdr:rowOff>95250</xdr:rowOff>
                  </from>
                  <to>
                    <xdr:col>12</xdr:col>
                    <xdr:colOff>323850</xdr:colOff>
                    <xdr:row>21</xdr:row>
                    <xdr:rowOff>581025</xdr:rowOff>
                  </to>
                </anchor>
              </controlPr>
            </control>
          </mc:Choice>
        </mc:AlternateContent>
        <mc:AlternateContent xmlns:mc="http://schemas.openxmlformats.org/markup-compatibility/2006">
          <mc:Choice Requires="x14">
            <control shapeId="2207" r:id="rId61" name="Option Button 159">
              <controlPr defaultSize="0" autoFill="0" autoLine="0" autoPict="0">
                <anchor moveWithCells="1">
                  <from>
                    <xdr:col>4</xdr:col>
                    <xdr:colOff>57150</xdr:colOff>
                    <xdr:row>22</xdr:row>
                    <xdr:rowOff>95250</xdr:rowOff>
                  </from>
                  <to>
                    <xdr:col>5</xdr:col>
                    <xdr:colOff>114300</xdr:colOff>
                    <xdr:row>22</xdr:row>
                    <xdr:rowOff>581025</xdr:rowOff>
                  </to>
                </anchor>
              </controlPr>
            </control>
          </mc:Choice>
        </mc:AlternateContent>
        <mc:AlternateContent xmlns:mc="http://schemas.openxmlformats.org/markup-compatibility/2006">
          <mc:Choice Requires="x14">
            <control shapeId="2208" r:id="rId62" name="Option Button 160">
              <controlPr defaultSize="0" autoFill="0" autoLine="0" autoPict="0">
                <anchor moveWithCells="1">
                  <from>
                    <xdr:col>5</xdr:col>
                    <xdr:colOff>285750</xdr:colOff>
                    <xdr:row>22</xdr:row>
                    <xdr:rowOff>95250</xdr:rowOff>
                  </from>
                  <to>
                    <xdr:col>6</xdr:col>
                    <xdr:colOff>114300</xdr:colOff>
                    <xdr:row>22</xdr:row>
                    <xdr:rowOff>581025</xdr:rowOff>
                  </to>
                </anchor>
              </controlPr>
            </control>
          </mc:Choice>
        </mc:AlternateContent>
        <mc:AlternateContent xmlns:mc="http://schemas.openxmlformats.org/markup-compatibility/2006">
          <mc:Choice Requires="x14">
            <control shapeId="2209" r:id="rId63" name="Option Button 161">
              <controlPr defaultSize="0" autoFill="0" autoLine="0" autoPict="0">
                <anchor moveWithCells="1">
                  <from>
                    <xdr:col>6</xdr:col>
                    <xdr:colOff>285750</xdr:colOff>
                    <xdr:row>22</xdr:row>
                    <xdr:rowOff>95250</xdr:rowOff>
                  </from>
                  <to>
                    <xdr:col>7</xdr:col>
                    <xdr:colOff>133350</xdr:colOff>
                    <xdr:row>22</xdr:row>
                    <xdr:rowOff>581025</xdr:rowOff>
                  </to>
                </anchor>
              </controlPr>
            </control>
          </mc:Choice>
        </mc:AlternateContent>
        <mc:AlternateContent xmlns:mc="http://schemas.openxmlformats.org/markup-compatibility/2006">
          <mc:Choice Requires="x14">
            <control shapeId="2210" r:id="rId64" name="Option Button 162">
              <controlPr defaultSize="0" autoFill="0" autoLine="0" autoPict="0">
                <anchor moveWithCells="1">
                  <from>
                    <xdr:col>7</xdr:col>
                    <xdr:colOff>304800</xdr:colOff>
                    <xdr:row>22</xdr:row>
                    <xdr:rowOff>95250</xdr:rowOff>
                  </from>
                  <to>
                    <xdr:col>8</xdr:col>
                    <xdr:colOff>333375</xdr:colOff>
                    <xdr:row>22</xdr:row>
                    <xdr:rowOff>581025</xdr:rowOff>
                  </to>
                </anchor>
              </controlPr>
            </control>
          </mc:Choice>
        </mc:AlternateContent>
        <mc:AlternateContent xmlns:mc="http://schemas.openxmlformats.org/markup-compatibility/2006">
          <mc:Choice Requires="x14">
            <control shapeId="2211" r:id="rId65" name="Option Button 163">
              <controlPr defaultSize="0" autoFill="0" autoLine="0" autoPict="0">
                <anchor moveWithCells="1">
                  <from>
                    <xdr:col>8</xdr:col>
                    <xdr:colOff>504825</xdr:colOff>
                    <xdr:row>22</xdr:row>
                    <xdr:rowOff>95250</xdr:rowOff>
                  </from>
                  <to>
                    <xdr:col>9</xdr:col>
                    <xdr:colOff>409575</xdr:colOff>
                    <xdr:row>22</xdr:row>
                    <xdr:rowOff>581025</xdr:rowOff>
                  </to>
                </anchor>
              </controlPr>
            </control>
          </mc:Choice>
        </mc:AlternateContent>
        <mc:AlternateContent xmlns:mc="http://schemas.openxmlformats.org/markup-compatibility/2006">
          <mc:Choice Requires="x14">
            <control shapeId="2212" r:id="rId66" name="Group Box 164">
              <controlPr defaultSize="0" print="0" autoFill="0" autoPict="0">
                <anchor moveWithCells="1">
                  <from>
                    <xdr:col>0</xdr:col>
                    <xdr:colOff>0</xdr:colOff>
                    <xdr:row>22</xdr:row>
                    <xdr:rowOff>28575</xdr:rowOff>
                  </from>
                  <to>
                    <xdr:col>12</xdr:col>
                    <xdr:colOff>514350</xdr:colOff>
                    <xdr:row>22</xdr:row>
                    <xdr:rowOff>628650</xdr:rowOff>
                  </to>
                </anchor>
              </controlPr>
            </control>
          </mc:Choice>
        </mc:AlternateContent>
        <mc:AlternateContent xmlns:mc="http://schemas.openxmlformats.org/markup-compatibility/2006">
          <mc:Choice Requires="x14">
            <control shapeId="2213" r:id="rId67" name="Option Button 165">
              <controlPr defaultSize="0" autoFill="0" autoLine="0" autoPict="0">
                <anchor moveWithCells="1">
                  <from>
                    <xdr:col>9</xdr:col>
                    <xdr:colOff>581025</xdr:colOff>
                    <xdr:row>22</xdr:row>
                    <xdr:rowOff>95250</xdr:rowOff>
                  </from>
                  <to>
                    <xdr:col>10</xdr:col>
                    <xdr:colOff>590550</xdr:colOff>
                    <xdr:row>22</xdr:row>
                    <xdr:rowOff>581025</xdr:rowOff>
                  </to>
                </anchor>
              </controlPr>
            </control>
          </mc:Choice>
        </mc:AlternateContent>
        <mc:AlternateContent xmlns:mc="http://schemas.openxmlformats.org/markup-compatibility/2006">
          <mc:Choice Requires="x14">
            <control shapeId="2214" r:id="rId68" name="Option Button 166">
              <controlPr defaultSize="0" autoFill="0" autoLine="0" autoPict="0">
                <anchor moveWithCells="1">
                  <from>
                    <xdr:col>11</xdr:col>
                    <xdr:colOff>76200</xdr:colOff>
                    <xdr:row>22</xdr:row>
                    <xdr:rowOff>95250</xdr:rowOff>
                  </from>
                  <to>
                    <xdr:col>12</xdr:col>
                    <xdr:colOff>323850</xdr:colOff>
                    <xdr:row>22</xdr:row>
                    <xdr:rowOff>581025</xdr:rowOff>
                  </to>
                </anchor>
              </controlPr>
            </control>
          </mc:Choice>
        </mc:AlternateContent>
        <mc:AlternateContent xmlns:mc="http://schemas.openxmlformats.org/markup-compatibility/2006">
          <mc:Choice Requires="x14">
            <control shapeId="2215" r:id="rId69" name="Option Button 167">
              <controlPr defaultSize="0" autoFill="0" autoLine="0" autoPict="0">
                <anchor moveWithCells="1">
                  <from>
                    <xdr:col>4</xdr:col>
                    <xdr:colOff>57150</xdr:colOff>
                    <xdr:row>23</xdr:row>
                    <xdr:rowOff>95250</xdr:rowOff>
                  </from>
                  <to>
                    <xdr:col>5</xdr:col>
                    <xdr:colOff>114300</xdr:colOff>
                    <xdr:row>23</xdr:row>
                    <xdr:rowOff>581025</xdr:rowOff>
                  </to>
                </anchor>
              </controlPr>
            </control>
          </mc:Choice>
        </mc:AlternateContent>
        <mc:AlternateContent xmlns:mc="http://schemas.openxmlformats.org/markup-compatibility/2006">
          <mc:Choice Requires="x14">
            <control shapeId="2216" r:id="rId70" name="Option Button 168">
              <controlPr defaultSize="0" autoFill="0" autoLine="0" autoPict="0">
                <anchor moveWithCells="1">
                  <from>
                    <xdr:col>5</xdr:col>
                    <xdr:colOff>285750</xdr:colOff>
                    <xdr:row>23</xdr:row>
                    <xdr:rowOff>95250</xdr:rowOff>
                  </from>
                  <to>
                    <xdr:col>6</xdr:col>
                    <xdr:colOff>114300</xdr:colOff>
                    <xdr:row>23</xdr:row>
                    <xdr:rowOff>581025</xdr:rowOff>
                  </to>
                </anchor>
              </controlPr>
            </control>
          </mc:Choice>
        </mc:AlternateContent>
        <mc:AlternateContent xmlns:mc="http://schemas.openxmlformats.org/markup-compatibility/2006">
          <mc:Choice Requires="x14">
            <control shapeId="2217" r:id="rId71" name="Option Button 169">
              <controlPr defaultSize="0" autoFill="0" autoLine="0" autoPict="0">
                <anchor moveWithCells="1">
                  <from>
                    <xdr:col>6</xdr:col>
                    <xdr:colOff>285750</xdr:colOff>
                    <xdr:row>23</xdr:row>
                    <xdr:rowOff>95250</xdr:rowOff>
                  </from>
                  <to>
                    <xdr:col>7</xdr:col>
                    <xdr:colOff>133350</xdr:colOff>
                    <xdr:row>23</xdr:row>
                    <xdr:rowOff>581025</xdr:rowOff>
                  </to>
                </anchor>
              </controlPr>
            </control>
          </mc:Choice>
        </mc:AlternateContent>
        <mc:AlternateContent xmlns:mc="http://schemas.openxmlformats.org/markup-compatibility/2006">
          <mc:Choice Requires="x14">
            <control shapeId="2218" r:id="rId72" name="Option Button 170">
              <controlPr defaultSize="0" autoFill="0" autoLine="0" autoPict="0">
                <anchor moveWithCells="1">
                  <from>
                    <xdr:col>7</xdr:col>
                    <xdr:colOff>304800</xdr:colOff>
                    <xdr:row>23</xdr:row>
                    <xdr:rowOff>95250</xdr:rowOff>
                  </from>
                  <to>
                    <xdr:col>8</xdr:col>
                    <xdr:colOff>333375</xdr:colOff>
                    <xdr:row>23</xdr:row>
                    <xdr:rowOff>581025</xdr:rowOff>
                  </to>
                </anchor>
              </controlPr>
            </control>
          </mc:Choice>
        </mc:AlternateContent>
        <mc:AlternateContent xmlns:mc="http://schemas.openxmlformats.org/markup-compatibility/2006">
          <mc:Choice Requires="x14">
            <control shapeId="2219" r:id="rId73" name="Option Button 171">
              <controlPr defaultSize="0" autoFill="0" autoLine="0" autoPict="0">
                <anchor moveWithCells="1">
                  <from>
                    <xdr:col>8</xdr:col>
                    <xdr:colOff>504825</xdr:colOff>
                    <xdr:row>23</xdr:row>
                    <xdr:rowOff>95250</xdr:rowOff>
                  </from>
                  <to>
                    <xdr:col>9</xdr:col>
                    <xdr:colOff>409575</xdr:colOff>
                    <xdr:row>23</xdr:row>
                    <xdr:rowOff>581025</xdr:rowOff>
                  </to>
                </anchor>
              </controlPr>
            </control>
          </mc:Choice>
        </mc:AlternateContent>
        <mc:AlternateContent xmlns:mc="http://schemas.openxmlformats.org/markup-compatibility/2006">
          <mc:Choice Requires="x14">
            <control shapeId="2220" r:id="rId74" name="Group Box 172">
              <controlPr defaultSize="0" print="0" autoFill="0" autoPict="0">
                <anchor moveWithCells="1">
                  <from>
                    <xdr:col>0</xdr:col>
                    <xdr:colOff>0</xdr:colOff>
                    <xdr:row>23</xdr:row>
                    <xdr:rowOff>28575</xdr:rowOff>
                  </from>
                  <to>
                    <xdr:col>12</xdr:col>
                    <xdr:colOff>514350</xdr:colOff>
                    <xdr:row>23</xdr:row>
                    <xdr:rowOff>647700</xdr:rowOff>
                  </to>
                </anchor>
              </controlPr>
            </control>
          </mc:Choice>
        </mc:AlternateContent>
        <mc:AlternateContent xmlns:mc="http://schemas.openxmlformats.org/markup-compatibility/2006">
          <mc:Choice Requires="x14">
            <control shapeId="2221" r:id="rId75" name="Option Button 173">
              <controlPr defaultSize="0" autoFill="0" autoLine="0" autoPict="0">
                <anchor moveWithCells="1">
                  <from>
                    <xdr:col>9</xdr:col>
                    <xdr:colOff>581025</xdr:colOff>
                    <xdr:row>23</xdr:row>
                    <xdr:rowOff>95250</xdr:rowOff>
                  </from>
                  <to>
                    <xdr:col>10</xdr:col>
                    <xdr:colOff>590550</xdr:colOff>
                    <xdr:row>23</xdr:row>
                    <xdr:rowOff>581025</xdr:rowOff>
                  </to>
                </anchor>
              </controlPr>
            </control>
          </mc:Choice>
        </mc:AlternateContent>
        <mc:AlternateContent xmlns:mc="http://schemas.openxmlformats.org/markup-compatibility/2006">
          <mc:Choice Requires="x14">
            <control shapeId="2222" r:id="rId76" name="Option Button 174">
              <controlPr defaultSize="0" autoFill="0" autoLine="0" autoPict="0">
                <anchor moveWithCells="1">
                  <from>
                    <xdr:col>11</xdr:col>
                    <xdr:colOff>76200</xdr:colOff>
                    <xdr:row>23</xdr:row>
                    <xdr:rowOff>95250</xdr:rowOff>
                  </from>
                  <to>
                    <xdr:col>12</xdr:col>
                    <xdr:colOff>323850</xdr:colOff>
                    <xdr:row>23</xdr:row>
                    <xdr:rowOff>581025</xdr:rowOff>
                  </to>
                </anchor>
              </controlPr>
            </control>
          </mc:Choice>
        </mc:AlternateContent>
        <mc:AlternateContent xmlns:mc="http://schemas.openxmlformats.org/markup-compatibility/2006">
          <mc:Choice Requires="x14">
            <control shapeId="2223" r:id="rId77" name="Option Button 175">
              <controlPr defaultSize="0" autoFill="0" autoLine="0" autoPict="0">
                <anchor moveWithCells="1">
                  <from>
                    <xdr:col>4</xdr:col>
                    <xdr:colOff>57150</xdr:colOff>
                    <xdr:row>24</xdr:row>
                    <xdr:rowOff>95250</xdr:rowOff>
                  </from>
                  <to>
                    <xdr:col>5</xdr:col>
                    <xdr:colOff>114300</xdr:colOff>
                    <xdr:row>24</xdr:row>
                    <xdr:rowOff>571500</xdr:rowOff>
                  </to>
                </anchor>
              </controlPr>
            </control>
          </mc:Choice>
        </mc:AlternateContent>
        <mc:AlternateContent xmlns:mc="http://schemas.openxmlformats.org/markup-compatibility/2006">
          <mc:Choice Requires="x14">
            <control shapeId="2224" r:id="rId78" name="Option Button 176">
              <controlPr defaultSize="0" autoFill="0" autoLine="0" autoPict="0">
                <anchor moveWithCells="1">
                  <from>
                    <xdr:col>5</xdr:col>
                    <xdr:colOff>285750</xdr:colOff>
                    <xdr:row>24</xdr:row>
                    <xdr:rowOff>95250</xdr:rowOff>
                  </from>
                  <to>
                    <xdr:col>6</xdr:col>
                    <xdr:colOff>114300</xdr:colOff>
                    <xdr:row>24</xdr:row>
                    <xdr:rowOff>571500</xdr:rowOff>
                  </to>
                </anchor>
              </controlPr>
            </control>
          </mc:Choice>
        </mc:AlternateContent>
        <mc:AlternateContent xmlns:mc="http://schemas.openxmlformats.org/markup-compatibility/2006">
          <mc:Choice Requires="x14">
            <control shapeId="2225" r:id="rId79" name="Option Button 177">
              <controlPr defaultSize="0" autoFill="0" autoLine="0" autoPict="0">
                <anchor moveWithCells="1">
                  <from>
                    <xdr:col>6</xdr:col>
                    <xdr:colOff>285750</xdr:colOff>
                    <xdr:row>24</xdr:row>
                    <xdr:rowOff>95250</xdr:rowOff>
                  </from>
                  <to>
                    <xdr:col>7</xdr:col>
                    <xdr:colOff>133350</xdr:colOff>
                    <xdr:row>24</xdr:row>
                    <xdr:rowOff>571500</xdr:rowOff>
                  </to>
                </anchor>
              </controlPr>
            </control>
          </mc:Choice>
        </mc:AlternateContent>
        <mc:AlternateContent xmlns:mc="http://schemas.openxmlformats.org/markup-compatibility/2006">
          <mc:Choice Requires="x14">
            <control shapeId="2226" r:id="rId80" name="Option Button 178">
              <controlPr defaultSize="0" autoFill="0" autoLine="0" autoPict="0">
                <anchor moveWithCells="1">
                  <from>
                    <xdr:col>7</xdr:col>
                    <xdr:colOff>304800</xdr:colOff>
                    <xdr:row>24</xdr:row>
                    <xdr:rowOff>95250</xdr:rowOff>
                  </from>
                  <to>
                    <xdr:col>8</xdr:col>
                    <xdr:colOff>333375</xdr:colOff>
                    <xdr:row>24</xdr:row>
                    <xdr:rowOff>571500</xdr:rowOff>
                  </to>
                </anchor>
              </controlPr>
            </control>
          </mc:Choice>
        </mc:AlternateContent>
        <mc:AlternateContent xmlns:mc="http://schemas.openxmlformats.org/markup-compatibility/2006">
          <mc:Choice Requires="x14">
            <control shapeId="2227" r:id="rId81" name="Option Button 179">
              <controlPr defaultSize="0" autoFill="0" autoLine="0" autoPict="0">
                <anchor moveWithCells="1">
                  <from>
                    <xdr:col>8</xdr:col>
                    <xdr:colOff>504825</xdr:colOff>
                    <xdr:row>24</xdr:row>
                    <xdr:rowOff>95250</xdr:rowOff>
                  </from>
                  <to>
                    <xdr:col>9</xdr:col>
                    <xdr:colOff>409575</xdr:colOff>
                    <xdr:row>24</xdr:row>
                    <xdr:rowOff>571500</xdr:rowOff>
                  </to>
                </anchor>
              </controlPr>
            </control>
          </mc:Choice>
        </mc:AlternateContent>
        <mc:AlternateContent xmlns:mc="http://schemas.openxmlformats.org/markup-compatibility/2006">
          <mc:Choice Requires="x14">
            <control shapeId="2228" r:id="rId82" name="Group Box 180">
              <controlPr defaultSize="0" print="0" autoFill="0" autoPict="0">
                <anchor moveWithCells="1">
                  <from>
                    <xdr:col>0</xdr:col>
                    <xdr:colOff>0</xdr:colOff>
                    <xdr:row>24</xdr:row>
                    <xdr:rowOff>19050</xdr:rowOff>
                  </from>
                  <to>
                    <xdr:col>12</xdr:col>
                    <xdr:colOff>504825</xdr:colOff>
                    <xdr:row>24</xdr:row>
                    <xdr:rowOff>628650</xdr:rowOff>
                  </to>
                </anchor>
              </controlPr>
            </control>
          </mc:Choice>
        </mc:AlternateContent>
        <mc:AlternateContent xmlns:mc="http://schemas.openxmlformats.org/markup-compatibility/2006">
          <mc:Choice Requires="x14">
            <control shapeId="2229" r:id="rId83" name="Option Button 181">
              <controlPr defaultSize="0" autoFill="0" autoLine="0" autoPict="0">
                <anchor moveWithCells="1">
                  <from>
                    <xdr:col>9</xdr:col>
                    <xdr:colOff>581025</xdr:colOff>
                    <xdr:row>24</xdr:row>
                    <xdr:rowOff>95250</xdr:rowOff>
                  </from>
                  <to>
                    <xdr:col>10</xdr:col>
                    <xdr:colOff>590550</xdr:colOff>
                    <xdr:row>24</xdr:row>
                    <xdr:rowOff>571500</xdr:rowOff>
                  </to>
                </anchor>
              </controlPr>
            </control>
          </mc:Choice>
        </mc:AlternateContent>
        <mc:AlternateContent xmlns:mc="http://schemas.openxmlformats.org/markup-compatibility/2006">
          <mc:Choice Requires="x14">
            <control shapeId="2230" r:id="rId84" name="Option Button 182">
              <controlPr defaultSize="0" autoFill="0" autoLine="0" autoPict="0">
                <anchor moveWithCells="1">
                  <from>
                    <xdr:col>11</xdr:col>
                    <xdr:colOff>76200</xdr:colOff>
                    <xdr:row>24</xdr:row>
                    <xdr:rowOff>95250</xdr:rowOff>
                  </from>
                  <to>
                    <xdr:col>12</xdr:col>
                    <xdr:colOff>323850</xdr:colOff>
                    <xdr:row>24</xdr:row>
                    <xdr:rowOff>571500</xdr:rowOff>
                  </to>
                </anchor>
              </controlPr>
            </control>
          </mc:Choice>
        </mc:AlternateContent>
        <mc:AlternateContent xmlns:mc="http://schemas.openxmlformats.org/markup-compatibility/2006">
          <mc:Choice Requires="x14">
            <control shapeId="2231" r:id="rId85" name="Option Button 183">
              <controlPr defaultSize="0" autoFill="0" autoLine="0" autoPict="0">
                <anchor moveWithCells="1">
                  <from>
                    <xdr:col>4</xdr:col>
                    <xdr:colOff>57150</xdr:colOff>
                    <xdr:row>25</xdr:row>
                    <xdr:rowOff>104775</xdr:rowOff>
                  </from>
                  <to>
                    <xdr:col>5</xdr:col>
                    <xdr:colOff>114300</xdr:colOff>
                    <xdr:row>25</xdr:row>
                    <xdr:rowOff>590550</xdr:rowOff>
                  </to>
                </anchor>
              </controlPr>
            </control>
          </mc:Choice>
        </mc:AlternateContent>
        <mc:AlternateContent xmlns:mc="http://schemas.openxmlformats.org/markup-compatibility/2006">
          <mc:Choice Requires="x14">
            <control shapeId="2232" r:id="rId86" name="Option Button 184">
              <controlPr defaultSize="0" autoFill="0" autoLine="0" autoPict="0">
                <anchor moveWithCells="1">
                  <from>
                    <xdr:col>5</xdr:col>
                    <xdr:colOff>285750</xdr:colOff>
                    <xdr:row>25</xdr:row>
                    <xdr:rowOff>104775</xdr:rowOff>
                  </from>
                  <to>
                    <xdr:col>6</xdr:col>
                    <xdr:colOff>114300</xdr:colOff>
                    <xdr:row>25</xdr:row>
                    <xdr:rowOff>590550</xdr:rowOff>
                  </to>
                </anchor>
              </controlPr>
            </control>
          </mc:Choice>
        </mc:AlternateContent>
        <mc:AlternateContent xmlns:mc="http://schemas.openxmlformats.org/markup-compatibility/2006">
          <mc:Choice Requires="x14">
            <control shapeId="2233" r:id="rId87" name="Option Button 185">
              <controlPr defaultSize="0" autoFill="0" autoLine="0" autoPict="0">
                <anchor moveWithCells="1">
                  <from>
                    <xdr:col>6</xdr:col>
                    <xdr:colOff>285750</xdr:colOff>
                    <xdr:row>25</xdr:row>
                    <xdr:rowOff>104775</xdr:rowOff>
                  </from>
                  <to>
                    <xdr:col>7</xdr:col>
                    <xdr:colOff>133350</xdr:colOff>
                    <xdr:row>25</xdr:row>
                    <xdr:rowOff>590550</xdr:rowOff>
                  </to>
                </anchor>
              </controlPr>
            </control>
          </mc:Choice>
        </mc:AlternateContent>
        <mc:AlternateContent xmlns:mc="http://schemas.openxmlformats.org/markup-compatibility/2006">
          <mc:Choice Requires="x14">
            <control shapeId="2234" r:id="rId88" name="Option Button 186">
              <controlPr defaultSize="0" autoFill="0" autoLine="0" autoPict="0">
                <anchor moveWithCells="1">
                  <from>
                    <xdr:col>7</xdr:col>
                    <xdr:colOff>304800</xdr:colOff>
                    <xdr:row>25</xdr:row>
                    <xdr:rowOff>104775</xdr:rowOff>
                  </from>
                  <to>
                    <xdr:col>8</xdr:col>
                    <xdr:colOff>333375</xdr:colOff>
                    <xdr:row>25</xdr:row>
                    <xdr:rowOff>590550</xdr:rowOff>
                  </to>
                </anchor>
              </controlPr>
            </control>
          </mc:Choice>
        </mc:AlternateContent>
        <mc:AlternateContent xmlns:mc="http://schemas.openxmlformats.org/markup-compatibility/2006">
          <mc:Choice Requires="x14">
            <control shapeId="2235" r:id="rId89" name="Option Button 187">
              <controlPr defaultSize="0" autoFill="0" autoLine="0" autoPict="0">
                <anchor moveWithCells="1">
                  <from>
                    <xdr:col>8</xdr:col>
                    <xdr:colOff>504825</xdr:colOff>
                    <xdr:row>25</xdr:row>
                    <xdr:rowOff>104775</xdr:rowOff>
                  </from>
                  <to>
                    <xdr:col>9</xdr:col>
                    <xdr:colOff>409575</xdr:colOff>
                    <xdr:row>25</xdr:row>
                    <xdr:rowOff>590550</xdr:rowOff>
                  </to>
                </anchor>
              </controlPr>
            </control>
          </mc:Choice>
        </mc:AlternateContent>
        <mc:AlternateContent xmlns:mc="http://schemas.openxmlformats.org/markup-compatibility/2006">
          <mc:Choice Requires="x14">
            <control shapeId="2236" r:id="rId90" name="Group Box 188">
              <controlPr defaultSize="0" print="0" autoFill="0" autoPict="0">
                <anchor moveWithCells="1">
                  <from>
                    <xdr:col>0</xdr:col>
                    <xdr:colOff>0</xdr:colOff>
                    <xdr:row>25</xdr:row>
                    <xdr:rowOff>28575</xdr:rowOff>
                  </from>
                  <to>
                    <xdr:col>12</xdr:col>
                    <xdr:colOff>514350</xdr:colOff>
                    <xdr:row>25</xdr:row>
                    <xdr:rowOff>638175</xdr:rowOff>
                  </to>
                </anchor>
              </controlPr>
            </control>
          </mc:Choice>
        </mc:AlternateContent>
        <mc:AlternateContent xmlns:mc="http://schemas.openxmlformats.org/markup-compatibility/2006">
          <mc:Choice Requires="x14">
            <control shapeId="2237" r:id="rId91" name="Option Button 189">
              <controlPr defaultSize="0" autoFill="0" autoLine="0" autoPict="0">
                <anchor moveWithCells="1">
                  <from>
                    <xdr:col>9</xdr:col>
                    <xdr:colOff>581025</xdr:colOff>
                    <xdr:row>25</xdr:row>
                    <xdr:rowOff>104775</xdr:rowOff>
                  </from>
                  <to>
                    <xdr:col>10</xdr:col>
                    <xdr:colOff>590550</xdr:colOff>
                    <xdr:row>25</xdr:row>
                    <xdr:rowOff>590550</xdr:rowOff>
                  </to>
                </anchor>
              </controlPr>
            </control>
          </mc:Choice>
        </mc:AlternateContent>
        <mc:AlternateContent xmlns:mc="http://schemas.openxmlformats.org/markup-compatibility/2006">
          <mc:Choice Requires="x14">
            <control shapeId="2238" r:id="rId92" name="Option Button 190">
              <controlPr defaultSize="0" autoFill="0" autoLine="0" autoPict="0">
                <anchor moveWithCells="1">
                  <from>
                    <xdr:col>11</xdr:col>
                    <xdr:colOff>76200</xdr:colOff>
                    <xdr:row>25</xdr:row>
                    <xdr:rowOff>104775</xdr:rowOff>
                  </from>
                  <to>
                    <xdr:col>12</xdr:col>
                    <xdr:colOff>323850</xdr:colOff>
                    <xdr:row>25</xdr:row>
                    <xdr:rowOff>590550</xdr:rowOff>
                  </to>
                </anchor>
              </controlPr>
            </control>
          </mc:Choice>
        </mc:AlternateContent>
        <mc:AlternateContent xmlns:mc="http://schemas.openxmlformats.org/markup-compatibility/2006">
          <mc:Choice Requires="x14">
            <control shapeId="2239" r:id="rId93" name="Option Button 191">
              <controlPr defaultSize="0" autoFill="0" autoLine="0" autoPict="0">
                <anchor moveWithCells="1">
                  <from>
                    <xdr:col>4</xdr:col>
                    <xdr:colOff>57150</xdr:colOff>
                    <xdr:row>26</xdr:row>
                    <xdr:rowOff>85725</xdr:rowOff>
                  </from>
                  <to>
                    <xdr:col>5</xdr:col>
                    <xdr:colOff>114300</xdr:colOff>
                    <xdr:row>26</xdr:row>
                    <xdr:rowOff>561975</xdr:rowOff>
                  </to>
                </anchor>
              </controlPr>
            </control>
          </mc:Choice>
        </mc:AlternateContent>
        <mc:AlternateContent xmlns:mc="http://schemas.openxmlformats.org/markup-compatibility/2006">
          <mc:Choice Requires="x14">
            <control shapeId="2240" r:id="rId94" name="Option Button 192">
              <controlPr defaultSize="0" autoFill="0" autoLine="0" autoPict="0">
                <anchor moveWithCells="1">
                  <from>
                    <xdr:col>5</xdr:col>
                    <xdr:colOff>285750</xdr:colOff>
                    <xdr:row>26</xdr:row>
                    <xdr:rowOff>85725</xdr:rowOff>
                  </from>
                  <to>
                    <xdr:col>6</xdr:col>
                    <xdr:colOff>114300</xdr:colOff>
                    <xdr:row>26</xdr:row>
                    <xdr:rowOff>561975</xdr:rowOff>
                  </to>
                </anchor>
              </controlPr>
            </control>
          </mc:Choice>
        </mc:AlternateContent>
        <mc:AlternateContent xmlns:mc="http://schemas.openxmlformats.org/markup-compatibility/2006">
          <mc:Choice Requires="x14">
            <control shapeId="2241" r:id="rId95" name="Option Button 193">
              <controlPr defaultSize="0" autoFill="0" autoLine="0" autoPict="0">
                <anchor moveWithCells="1">
                  <from>
                    <xdr:col>6</xdr:col>
                    <xdr:colOff>285750</xdr:colOff>
                    <xdr:row>26</xdr:row>
                    <xdr:rowOff>85725</xdr:rowOff>
                  </from>
                  <to>
                    <xdr:col>7</xdr:col>
                    <xdr:colOff>133350</xdr:colOff>
                    <xdr:row>26</xdr:row>
                    <xdr:rowOff>561975</xdr:rowOff>
                  </to>
                </anchor>
              </controlPr>
            </control>
          </mc:Choice>
        </mc:AlternateContent>
        <mc:AlternateContent xmlns:mc="http://schemas.openxmlformats.org/markup-compatibility/2006">
          <mc:Choice Requires="x14">
            <control shapeId="2242" r:id="rId96" name="Option Button 194">
              <controlPr defaultSize="0" autoFill="0" autoLine="0" autoPict="0">
                <anchor moveWithCells="1">
                  <from>
                    <xdr:col>7</xdr:col>
                    <xdr:colOff>304800</xdr:colOff>
                    <xdr:row>26</xdr:row>
                    <xdr:rowOff>85725</xdr:rowOff>
                  </from>
                  <to>
                    <xdr:col>8</xdr:col>
                    <xdr:colOff>333375</xdr:colOff>
                    <xdr:row>26</xdr:row>
                    <xdr:rowOff>561975</xdr:rowOff>
                  </to>
                </anchor>
              </controlPr>
            </control>
          </mc:Choice>
        </mc:AlternateContent>
        <mc:AlternateContent xmlns:mc="http://schemas.openxmlformats.org/markup-compatibility/2006">
          <mc:Choice Requires="x14">
            <control shapeId="2243" r:id="rId97" name="Option Button 195">
              <controlPr defaultSize="0" autoFill="0" autoLine="0" autoPict="0">
                <anchor moveWithCells="1">
                  <from>
                    <xdr:col>8</xdr:col>
                    <xdr:colOff>504825</xdr:colOff>
                    <xdr:row>26</xdr:row>
                    <xdr:rowOff>85725</xdr:rowOff>
                  </from>
                  <to>
                    <xdr:col>9</xdr:col>
                    <xdr:colOff>409575</xdr:colOff>
                    <xdr:row>26</xdr:row>
                    <xdr:rowOff>561975</xdr:rowOff>
                  </to>
                </anchor>
              </controlPr>
            </control>
          </mc:Choice>
        </mc:AlternateContent>
        <mc:AlternateContent xmlns:mc="http://schemas.openxmlformats.org/markup-compatibility/2006">
          <mc:Choice Requires="x14">
            <control shapeId="2244" r:id="rId98" name="Group Box 196">
              <controlPr defaultSize="0" print="0" autoFill="0" autoPict="0">
                <anchor moveWithCells="1">
                  <from>
                    <xdr:col>0</xdr:col>
                    <xdr:colOff>0</xdr:colOff>
                    <xdr:row>26</xdr:row>
                    <xdr:rowOff>28575</xdr:rowOff>
                  </from>
                  <to>
                    <xdr:col>12</xdr:col>
                    <xdr:colOff>514350</xdr:colOff>
                    <xdr:row>26</xdr:row>
                    <xdr:rowOff>638175</xdr:rowOff>
                  </to>
                </anchor>
              </controlPr>
            </control>
          </mc:Choice>
        </mc:AlternateContent>
        <mc:AlternateContent xmlns:mc="http://schemas.openxmlformats.org/markup-compatibility/2006">
          <mc:Choice Requires="x14">
            <control shapeId="2245" r:id="rId99" name="Option Button 197">
              <controlPr defaultSize="0" autoFill="0" autoLine="0" autoPict="0">
                <anchor moveWithCells="1">
                  <from>
                    <xdr:col>9</xdr:col>
                    <xdr:colOff>581025</xdr:colOff>
                    <xdr:row>26</xdr:row>
                    <xdr:rowOff>85725</xdr:rowOff>
                  </from>
                  <to>
                    <xdr:col>10</xdr:col>
                    <xdr:colOff>590550</xdr:colOff>
                    <xdr:row>26</xdr:row>
                    <xdr:rowOff>561975</xdr:rowOff>
                  </to>
                </anchor>
              </controlPr>
            </control>
          </mc:Choice>
        </mc:AlternateContent>
        <mc:AlternateContent xmlns:mc="http://schemas.openxmlformats.org/markup-compatibility/2006">
          <mc:Choice Requires="x14">
            <control shapeId="2246" r:id="rId100" name="Option Button 198">
              <controlPr defaultSize="0" autoFill="0" autoLine="0" autoPict="0">
                <anchor moveWithCells="1">
                  <from>
                    <xdr:col>11</xdr:col>
                    <xdr:colOff>76200</xdr:colOff>
                    <xdr:row>26</xdr:row>
                    <xdr:rowOff>85725</xdr:rowOff>
                  </from>
                  <to>
                    <xdr:col>12</xdr:col>
                    <xdr:colOff>323850</xdr:colOff>
                    <xdr:row>26</xdr:row>
                    <xdr:rowOff>561975</xdr:rowOff>
                  </to>
                </anchor>
              </controlPr>
            </control>
          </mc:Choice>
        </mc:AlternateContent>
        <mc:AlternateContent xmlns:mc="http://schemas.openxmlformats.org/markup-compatibility/2006">
          <mc:Choice Requires="x14">
            <control shapeId="2247" r:id="rId101" name="Option Button 199">
              <controlPr defaultSize="0" autoFill="0" autoLine="0" autoPict="0">
                <anchor moveWithCells="1">
                  <from>
                    <xdr:col>4</xdr:col>
                    <xdr:colOff>57150</xdr:colOff>
                    <xdr:row>27</xdr:row>
                    <xdr:rowOff>104775</xdr:rowOff>
                  </from>
                  <to>
                    <xdr:col>5</xdr:col>
                    <xdr:colOff>114300</xdr:colOff>
                    <xdr:row>27</xdr:row>
                    <xdr:rowOff>590550</xdr:rowOff>
                  </to>
                </anchor>
              </controlPr>
            </control>
          </mc:Choice>
        </mc:AlternateContent>
        <mc:AlternateContent xmlns:mc="http://schemas.openxmlformats.org/markup-compatibility/2006">
          <mc:Choice Requires="x14">
            <control shapeId="2248" r:id="rId102" name="Option Button 200">
              <controlPr defaultSize="0" autoFill="0" autoLine="0" autoPict="0">
                <anchor moveWithCells="1">
                  <from>
                    <xdr:col>5</xdr:col>
                    <xdr:colOff>285750</xdr:colOff>
                    <xdr:row>27</xdr:row>
                    <xdr:rowOff>104775</xdr:rowOff>
                  </from>
                  <to>
                    <xdr:col>6</xdr:col>
                    <xdr:colOff>114300</xdr:colOff>
                    <xdr:row>27</xdr:row>
                    <xdr:rowOff>581025</xdr:rowOff>
                  </to>
                </anchor>
              </controlPr>
            </control>
          </mc:Choice>
        </mc:AlternateContent>
        <mc:AlternateContent xmlns:mc="http://schemas.openxmlformats.org/markup-compatibility/2006">
          <mc:Choice Requires="x14">
            <control shapeId="2249" r:id="rId103" name="Option Button 201">
              <controlPr defaultSize="0" autoFill="0" autoLine="0" autoPict="0">
                <anchor moveWithCells="1">
                  <from>
                    <xdr:col>6</xdr:col>
                    <xdr:colOff>285750</xdr:colOff>
                    <xdr:row>27</xdr:row>
                    <xdr:rowOff>104775</xdr:rowOff>
                  </from>
                  <to>
                    <xdr:col>7</xdr:col>
                    <xdr:colOff>133350</xdr:colOff>
                    <xdr:row>27</xdr:row>
                    <xdr:rowOff>590550</xdr:rowOff>
                  </to>
                </anchor>
              </controlPr>
            </control>
          </mc:Choice>
        </mc:AlternateContent>
        <mc:AlternateContent xmlns:mc="http://schemas.openxmlformats.org/markup-compatibility/2006">
          <mc:Choice Requires="x14">
            <control shapeId="2250" r:id="rId104" name="Option Button 202">
              <controlPr defaultSize="0" autoFill="0" autoLine="0" autoPict="0">
                <anchor moveWithCells="1">
                  <from>
                    <xdr:col>7</xdr:col>
                    <xdr:colOff>304800</xdr:colOff>
                    <xdr:row>27</xdr:row>
                    <xdr:rowOff>104775</xdr:rowOff>
                  </from>
                  <to>
                    <xdr:col>8</xdr:col>
                    <xdr:colOff>333375</xdr:colOff>
                    <xdr:row>27</xdr:row>
                    <xdr:rowOff>590550</xdr:rowOff>
                  </to>
                </anchor>
              </controlPr>
            </control>
          </mc:Choice>
        </mc:AlternateContent>
        <mc:AlternateContent xmlns:mc="http://schemas.openxmlformats.org/markup-compatibility/2006">
          <mc:Choice Requires="x14">
            <control shapeId="2251" r:id="rId105" name="Option Button 203">
              <controlPr defaultSize="0" autoFill="0" autoLine="0" autoPict="0">
                <anchor moveWithCells="1">
                  <from>
                    <xdr:col>8</xdr:col>
                    <xdr:colOff>504825</xdr:colOff>
                    <xdr:row>27</xdr:row>
                    <xdr:rowOff>104775</xdr:rowOff>
                  </from>
                  <to>
                    <xdr:col>9</xdr:col>
                    <xdr:colOff>409575</xdr:colOff>
                    <xdr:row>27</xdr:row>
                    <xdr:rowOff>590550</xdr:rowOff>
                  </to>
                </anchor>
              </controlPr>
            </control>
          </mc:Choice>
        </mc:AlternateContent>
        <mc:AlternateContent xmlns:mc="http://schemas.openxmlformats.org/markup-compatibility/2006">
          <mc:Choice Requires="x14">
            <control shapeId="2252" r:id="rId106" name="Group Box 204">
              <controlPr defaultSize="0" print="0" autoFill="0" autoPict="0">
                <anchor moveWithCells="1">
                  <from>
                    <xdr:col>0</xdr:col>
                    <xdr:colOff>0</xdr:colOff>
                    <xdr:row>27</xdr:row>
                    <xdr:rowOff>28575</xdr:rowOff>
                  </from>
                  <to>
                    <xdr:col>12</xdr:col>
                    <xdr:colOff>514350</xdr:colOff>
                    <xdr:row>27</xdr:row>
                    <xdr:rowOff>638175</xdr:rowOff>
                  </to>
                </anchor>
              </controlPr>
            </control>
          </mc:Choice>
        </mc:AlternateContent>
        <mc:AlternateContent xmlns:mc="http://schemas.openxmlformats.org/markup-compatibility/2006">
          <mc:Choice Requires="x14">
            <control shapeId="2253" r:id="rId107" name="Option Button 205">
              <controlPr defaultSize="0" autoFill="0" autoLine="0" autoPict="0">
                <anchor moveWithCells="1">
                  <from>
                    <xdr:col>9</xdr:col>
                    <xdr:colOff>581025</xdr:colOff>
                    <xdr:row>27</xdr:row>
                    <xdr:rowOff>104775</xdr:rowOff>
                  </from>
                  <to>
                    <xdr:col>10</xdr:col>
                    <xdr:colOff>590550</xdr:colOff>
                    <xdr:row>27</xdr:row>
                    <xdr:rowOff>590550</xdr:rowOff>
                  </to>
                </anchor>
              </controlPr>
            </control>
          </mc:Choice>
        </mc:AlternateContent>
        <mc:AlternateContent xmlns:mc="http://schemas.openxmlformats.org/markup-compatibility/2006">
          <mc:Choice Requires="x14">
            <control shapeId="2254" r:id="rId108" name="Option Button 206">
              <controlPr defaultSize="0" autoFill="0" autoLine="0" autoPict="0">
                <anchor moveWithCells="1">
                  <from>
                    <xdr:col>11</xdr:col>
                    <xdr:colOff>76200</xdr:colOff>
                    <xdr:row>27</xdr:row>
                    <xdr:rowOff>104775</xdr:rowOff>
                  </from>
                  <to>
                    <xdr:col>12</xdr:col>
                    <xdr:colOff>323850</xdr:colOff>
                    <xdr:row>27</xdr:row>
                    <xdr:rowOff>590550</xdr:rowOff>
                  </to>
                </anchor>
              </controlPr>
            </control>
          </mc:Choice>
        </mc:AlternateContent>
        <mc:AlternateContent xmlns:mc="http://schemas.openxmlformats.org/markup-compatibility/2006">
          <mc:Choice Requires="x14">
            <control shapeId="2255" r:id="rId109" name="Option Button 207">
              <controlPr defaultSize="0" autoFill="0" autoLine="0" autoPict="0">
                <anchor moveWithCells="1">
                  <from>
                    <xdr:col>4</xdr:col>
                    <xdr:colOff>57150</xdr:colOff>
                    <xdr:row>28</xdr:row>
                    <xdr:rowOff>95250</xdr:rowOff>
                  </from>
                  <to>
                    <xdr:col>5</xdr:col>
                    <xdr:colOff>114300</xdr:colOff>
                    <xdr:row>28</xdr:row>
                    <xdr:rowOff>571500</xdr:rowOff>
                  </to>
                </anchor>
              </controlPr>
            </control>
          </mc:Choice>
        </mc:AlternateContent>
        <mc:AlternateContent xmlns:mc="http://schemas.openxmlformats.org/markup-compatibility/2006">
          <mc:Choice Requires="x14">
            <control shapeId="2256" r:id="rId110" name="Option Button 208">
              <controlPr defaultSize="0" autoFill="0" autoLine="0" autoPict="0">
                <anchor moveWithCells="1">
                  <from>
                    <xdr:col>5</xdr:col>
                    <xdr:colOff>285750</xdr:colOff>
                    <xdr:row>28</xdr:row>
                    <xdr:rowOff>95250</xdr:rowOff>
                  </from>
                  <to>
                    <xdr:col>6</xdr:col>
                    <xdr:colOff>114300</xdr:colOff>
                    <xdr:row>28</xdr:row>
                    <xdr:rowOff>571500</xdr:rowOff>
                  </to>
                </anchor>
              </controlPr>
            </control>
          </mc:Choice>
        </mc:AlternateContent>
        <mc:AlternateContent xmlns:mc="http://schemas.openxmlformats.org/markup-compatibility/2006">
          <mc:Choice Requires="x14">
            <control shapeId="2257" r:id="rId111" name="Option Button 209">
              <controlPr defaultSize="0" autoFill="0" autoLine="0" autoPict="0">
                <anchor moveWithCells="1">
                  <from>
                    <xdr:col>6</xdr:col>
                    <xdr:colOff>285750</xdr:colOff>
                    <xdr:row>28</xdr:row>
                    <xdr:rowOff>95250</xdr:rowOff>
                  </from>
                  <to>
                    <xdr:col>7</xdr:col>
                    <xdr:colOff>133350</xdr:colOff>
                    <xdr:row>28</xdr:row>
                    <xdr:rowOff>571500</xdr:rowOff>
                  </to>
                </anchor>
              </controlPr>
            </control>
          </mc:Choice>
        </mc:AlternateContent>
        <mc:AlternateContent xmlns:mc="http://schemas.openxmlformats.org/markup-compatibility/2006">
          <mc:Choice Requires="x14">
            <control shapeId="2258" r:id="rId112" name="Option Button 210">
              <controlPr defaultSize="0" autoFill="0" autoLine="0" autoPict="0">
                <anchor moveWithCells="1">
                  <from>
                    <xdr:col>7</xdr:col>
                    <xdr:colOff>304800</xdr:colOff>
                    <xdr:row>28</xdr:row>
                    <xdr:rowOff>95250</xdr:rowOff>
                  </from>
                  <to>
                    <xdr:col>8</xdr:col>
                    <xdr:colOff>333375</xdr:colOff>
                    <xdr:row>28</xdr:row>
                    <xdr:rowOff>571500</xdr:rowOff>
                  </to>
                </anchor>
              </controlPr>
            </control>
          </mc:Choice>
        </mc:AlternateContent>
        <mc:AlternateContent xmlns:mc="http://schemas.openxmlformats.org/markup-compatibility/2006">
          <mc:Choice Requires="x14">
            <control shapeId="2259" r:id="rId113" name="Option Button 211">
              <controlPr defaultSize="0" autoFill="0" autoLine="0" autoPict="0">
                <anchor moveWithCells="1">
                  <from>
                    <xdr:col>8</xdr:col>
                    <xdr:colOff>504825</xdr:colOff>
                    <xdr:row>28</xdr:row>
                    <xdr:rowOff>95250</xdr:rowOff>
                  </from>
                  <to>
                    <xdr:col>9</xdr:col>
                    <xdr:colOff>409575</xdr:colOff>
                    <xdr:row>28</xdr:row>
                    <xdr:rowOff>571500</xdr:rowOff>
                  </to>
                </anchor>
              </controlPr>
            </control>
          </mc:Choice>
        </mc:AlternateContent>
        <mc:AlternateContent xmlns:mc="http://schemas.openxmlformats.org/markup-compatibility/2006">
          <mc:Choice Requires="x14">
            <control shapeId="2260" r:id="rId114" name="Group Box 212">
              <controlPr defaultSize="0" print="0" autoFill="0" autoPict="0">
                <anchor moveWithCells="1">
                  <from>
                    <xdr:col>0</xdr:col>
                    <xdr:colOff>0</xdr:colOff>
                    <xdr:row>28</xdr:row>
                    <xdr:rowOff>19050</xdr:rowOff>
                  </from>
                  <to>
                    <xdr:col>12</xdr:col>
                    <xdr:colOff>514350</xdr:colOff>
                    <xdr:row>28</xdr:row>
                    <xdr:rowOff>638175</xdr:rowOff>
                  </to>
                </anchor>
              </controlPr>
            </control>
          </mc:Choice>
        </mc:AlternateContent>
        <mc:AlternateContent xmlns:mc="http://schemas.openxmlformats.org/markup-compatibility/2006">
          <mc:Choice Requires="x14">
            <control shapeId="2261" r:id="rId115" name="Option Button 213">
              <controlPr defaultSize="0" autoFill="0" autoLine="0" autoPict="0">
                <anchor moveWithCells="1">
                  <from>
                    <xdr:col>9</xdr:col>
                    <xdr:colOff>581025</xdr:colOff>
                    <xdr:row>28</xdr:row>
                    <xdr:rowOff>95250</xdr:rowOff>
                  </from>
                  <to>
                    <xdr:col>10</xdr:col>
                    <xdr:colOff>590550</xdr:colOff>
                    <xdr:row>28</xdr:row>
                    <xdr:rowOff>571500</xdr:rowOff>
                  </to>
                </anchor>
              </controlPr>
            </control>
          </mc:Choice>
        </mc:AlternateContent>
        <mc:AlternateContent xmlns:mc="http://schemas.openxmlformats.org/markup-compatibility/2006">
          <mc:Choice Requires="x14">
            <control shapeId="2262" r:id="rId116" name="Option Button 214">
              <controlPr defaultSize="0" autoFill="0" autoLine="0" autoPict="0">
                <anchor moveWithCells="1">
                  <from>
                    <xdr:col>11</xdr:col>
                    <xdr:colOff>76200</xdr:colOff>
                    <xdr:row>28</xdr:row>
                    <xdr:rowOff>95250</xdr:rowOff>
                  </from>
                  <to>
                    <xdr:col>12</xdr:col>
                    <xdr:colOff>323850</xdr:colOff>
                    <xdr:row>28</xdr:row>
                    <xdr:rowOff>571500</xdr:rowOff>
                  </to>
                </anchor>
              </controlPr>
            </control>
          </mc:Choice>
        </mc:AlternateContent>
        <mc:AlternateContent xmlns:mc="http://schemas.openxmlformats.org/markup-compatibility/2006">
          <mc:Choice Requires="x14">
            <control shapeId="2263" r:id="rId117" name="Option Button 215">
              <controlPr defaultSize="0" autoFill="0" autoLine="0" autoPict="0">
                <anchor moveWithCells="1">
                  <from>
                    <xdr:col>4</xdr:col>
                    <xdr:colOff>57150</xdr:colOff>
                    <xdr:row>29</xdr:row>
                    <xdr:rowOff>85725</xdr:rowOff>
                  </from>
                  <to>
                    <xdr:col>5</xdr:col>
                    <xdr:colOff>114300</xdr:colOff>
                    <xdr:row>29</xdr:row>
                    <xdr:rowOff>561975</xdr:rowOff>
                  </to>
                </anchor>
              </controlPr>
            </control>
          </mc:Choice>
        </mc:AlternateContent>
        <mc:AlternateContent xmlns:mc="http://schemas.openxmlformats.org/markup-compatibility/2006">
          <mc:Choice Requires="x14">
            <control shapeId="2264" r:id="rId118" name="Option Button 216">
              <controlPr defaultSize="0" autoFill="0" autoLine="0" autoPict="0">
                <anchor moveWithCells="1">
                  <from>
                    <xdr:col>5</xdr:col>
                    <xdr:colOff>285750</xdr:colOff>
                    <xdr:row>29</xdr:row>
                    <xdr:rowOff>85725</xdr:rowOff>
                  </from>
                  <to>
                    <xdr:col>6</xdr:col>
                    <xdr:colOff>114300</xdr:colOff>
                    <xdr:row>29</xdr:row>
                    <xdr:rowOff>561975</xdr:rowOff>
                  </to>
                </anchor>
              </controlPr>
            </control>
          </mc:Choice>
        </mc:AlternateContent>
        <mc:AlternateContent xmlns:mc="http://schemas.openxmlformats.org/markup-compatibility/2006">
          <mc:Choice Requires="x14">
            <control shapeId="2265" r:id="rId119" name="Option Button 217">
              <controlPr defaultSize="0" autoFill="0" autoLine="0" autoPict="0">
                <anchor moveWithCells="1">
                  <from>
                    <xdr:col>6</xdr:col>
                    <xdr:colOff>285750</xdr:colOff>
                    <xdr:row>29</xdr:row>
                    <xdr:rowOff>85725</xdr:rowOff>
                  </from>
                  <to>
                    <xdr:col>7</xdr:col>
                    <xdr:colOff>133350</xdr:colOff>
                    <xdr:row>29</xdr:row>
                    <xdr:rowOff>561975</xdr:rowOff>
                  </to>
                </anchor>
              </controlPr>
            </control>
          </mc:Choice>
        </mc:AlternateContent>
        <mc:AlternateContent xmlns:mc="http://schemas.openxmlformats.org/markup-compatibility/2006">
          <mc:Choice Requires="x14">
            <control shapeId="2266" r:id="rId120" name="Option Button 218">
              <controlPr defaultSize="0" autoFill="0" autoLine="0" autoPict="0">
                <anchor moveWithCells="1">
                  <from>
                    <xdr:col>7</xdr:col>
                    <xdr:colOff>304800</xdr:colOff>
                    <xdr:row>29</xdr:row>
                    <xdr:rowOff>85725</xdr:rowOff>
                  </from>
                  <to>
                    <xdr:col>8</xdr:col>
                    <xdr:colOff>333375</xdr:colOff>
                    <xdr:row>29</xdr:row>
                    <xdr:rowOff>561975</xdr:rowOff>
                  </to>
                </anchor>
              </controlPr>
            </control>
          </mc:Choice>
        </mc:AlternateContent>
        <mc:AlternateContent xmlns:mc="http://schemas.openxmlformats.org/markup-compatibility/2006">
          <mc:Choice Requires="x14">
            <control shapeId="2267" r:id="rId121" name="Option Button 219">
              <controlPr defaultSize="0" autoFill="0" autoLine="0" autoPict="0">
                <anchor moveWithCells="1">
                  <from>
                    <xdr:col>8</xdr:col>
                    <xdr:colOff>504825</xdr:colOff>
                    <xdr:row>29</xdr:row>
                    <xdr:rowOff>85725</xdr:rowOff>
                  </from>
                  <to>
                    <xdr:col>9</xdr:col>
                    <xdr:colOff>409575</xdr:colOff>
                    <xdr:row>29</xdr:row>
                    <xdr:rowOff>561975</xdr:rowOff>
                  </to>
                </anchor>
              </controlPr>
            </control>
          </mc:Choice>
        </mc:AlternateContent>
        <mc:AlternateContent xmlns:mc="http://schemas.openxmlformats.org/markup-compatibility/2006">
          <mc:Choice Requires="x14">
            <control shapeId="2268" r:id="rId122" name="Group Box 220">
              <controlPr defaultSize="0" print="0" autoFill="0" autoPict="0">
                <anchor moveWithCells="1">
                  <from>
                    <xdr:col>0</xdr:col>
                    <xdr:colOff>0</xdr:colOff>
                    <xdr:row>29</xdr:row>
                    <xdr:rowOff>28575</xdr:rowOff>
                  </from>
                  <to>
                    <xdr:col>12</xdr:col>
                    <xdr:colOff>523875</xdr:colOff>
                    <xdr:row>29</xdr:row>
                    <xdr:rowOff>638175</xdr:rowOff>
                  </to>
                </anchor>
              </controlPr>
            </control>
          </mc:Choice>
        </mc:AlternateContent>
        <mc:AlternateContent xmlns:mc="http://schemas.openxmlformats.org/markup-compatibility/2006">
          <mc:Choice Requires="x14">
            <control shapeId="2269" r:id="rId123" name="Option Button 221">
              <controlPr defaultSize="0" autoFill="0" autoLine="0" autoPict="0">
                <anchor moveWithCells="1">
                  <from>
                    <xdr:col>9</xdr:col>
                    <xdr:colOff>581025</xdr:colOff>
                    <xdr:row>29</xdr:row>
                    <xdr:rowOff>85725</xdr:rowOff>
                  </from>
                  <to>
                    <xdr:col>10</xdr:col>
                    <xdr:colOff>590550</xdr:colOff>
                    <xdr:row>29</xdr:row>
                    <xdr:rowOff>561975</xdr:rowOff>
                  </to>
                </anchor>
              </controlPr>
            </control>
          </mc:Choice>
        </mc:AlternateContent>
        <mc:AlternateContent xmlns:mc="http://schemas.openxmlformats.org/markup-compatibility/2006">
          <mc:Choice Requires="x14">
            <control shapeId="2270" r:id="rId124" name="Option Button 222">
              <controlPr defaultSize="0" autoFill="0" autoLine="0" autoPict="0">
                <anchor moveWithCells="1">
                  <from>
                    <xdr:col>11</xdr:col>
                    <xdr:colOff>76200</xdr:colOff>
                    <xdr:row>29</xdr:row>
                    <xdr:rowOff>85725</xdr:rowOff>
                  </from>
                  <to>
                    <xdr:col>12</xdr:col>
                    <xdr:colOff>323850</xdr:colOff>
                    <xdr:row>29</xdr:row>
                    <xdr:rowOff>561975</xdr:rowOff>
                  </to>
                </anchor>
              </controlPr>
            </control>
          </mc:Choice>
        </mc:AlternateContent>
        <mc:AlternateContent xmlns:mc="http://schemas.openxmlformats.org/markup-compatibility/2006">
          <mc:Choice Requires="x14">
            <control shapeId="2271" r:id="rId125" name="Option Button 223">
              <controlPr defaultSize="0" autoFill="0" autoLine="0" autoPict="0">
                <anchor moveWithCells="1">
                  <from>
                    <xdr:col>4</xdr:col>
                    <xdr:colOff>57150</xdr:colOff>
                    <xdr:row>30</xdr:row>
                    <xdr:rowOff>104775</xdr:rowOff>
                  </from>
                  <to>
                    <xdr:col>5</xdr:col>
                    <xdr:colOff>114300</xdr:colOff>
                    <xdr:row>30</xdr:row>
                    <xdr:rowOff>590550</xdr:rowOff>
                  </to>
                </anchor>
              </controlPr>
            </control>
          </mc:Choice>
        </mc:AlternateContent>
        <mc:AlternateContent xmlns:mc="http://schemas.openxmlformats.org/markup-compatibility/2006">
          <mc:Choice Requires="x14">
            <control shapeId="2272" r:id="rId126" name="Option Button 224">
              <controlPr defaultSize="0" autoFill="0" autoLine="0" autoPict="0">
                <anchor moveWithCells="1">
                  <from>
                    <xdr:col>5</xdr:col>
                    <xdr:colOff>285750</xdr:colOff>
                    <xdr:row>30</xdr:row>
                    <xdr:rowOff>104775</xdr:rowOff>
                  </from>
                  <to>
                    <xdr:col>6</xdr:col>
                    <xdr:colOff>114300</xdr:colOff>
                    <xdr:row>30</xdr:row>
                    <xdr:rowOff>590550</xdr:rowOff>
                  </to>
                </anchor>
              </controlPr>
            </control>
          </mc:Choice>
        </mc:AlternateContent>
        <mc:AlternateContent xmlns:mc="http://schemas.openxmlformats.org/markup-compatibility/2006">
          <mc:Choice Requires="x14">
            <control shapeId="2273" r:id="rId127" name="Option Button 225">
              <controlPr defaultSize="0" autoFill="0" autoLine="0" autoPict="0">
                <anchor moveWithCells="1">
                  <from>
                    <xdr:col>6</xdr:col>
                    <xdr:colOff>285750</xdr:colOff>
                    <xdr:row>30</xdr:row>
                    <xdr:rowOff>104775</xdr:rowOff>
                  </from>
                  <to>
                    <xdr:col>7</xdr:col>
                    <xdr:colOff>133350</xdr:colOff>
                    <xdr:row>30</xdr:row>
                    <xdr:rowOff>590550</xdr:rowOff>
                  </to>
                </anchor>
              </controlPr>
            </control>
          </mc:Choice>
        </mc:AlternateContent>
        <mc:AlternateContent xmlns:mc="http://schemas.openxmlformats.org/markup-compatibility/2006">
          <mc:Choice Requires="x14">
            <control shapeId="2274" r:id="rId128" name="Option Button 226">
              <controlPr defaultSize="0" autoFill="0" autoLine="0" autoPict="0">
                <anchor moveWithCells="1">
                  <from>
                    <xdr:col>7</xdr:col>
                    <xdr:colOff>304800</xdr:colOff>
                    <xdr:row>30</xdr:row>
                    <xdr:rowOff>104775</xdr:rowOff>
                  </from>
                  <to>
                    <xdr:col>8</xdr:col>
                    <xdr:colOff>333375</xdr:colOff>
                    <xdr:row>30</xdr:row>
                    <xdr:rowOff>590550</xdr:rowOff>
                  </to>
                </anchor>
              </controlPr>
            </control>
          </mc:Choice>
        </mc:AlternateContent>
        <mc:AlternateContent xmlns:mc="http://schemas.openxmlformats.org/markup-compatibility/2006">
          <mc:Choice Requires="x14">
            <control shapeId="2275" r:id="rId129" name="Option Button 227">
              <controlPr defaultSize="0" autoFill="0" autoLine="0" autoPict="0">
                <anchor moveWithCells="1">
                  <from>
                    <xdr:col>8</xdr:col>
                    <xdr:colOff>504825</xdr:colOff>
                    <xdr:row>30</xdr:row>
                    <xdr:rowOff>104775</xdr:rowOff>
                  </from>
                  <to>
                    <xdr:col>9</xdr:col>
                    <xdr:colOff>409575</xdr:colOff>
                    <xdr:row>30</xdr:row>
                    <xdr:rowOff>590550</xdr:rowOff>
                  </to>
                </anchor>
              </controlPr>
            </control>
          </mc:Choice>
        </mc:AlternateContent>
        <mc:AlternateContent xmlns:mc="http://schemas.openxmlformats.org/markup-compatibility/2006">
          <mc:Choice Requires="x14">
            <control shapeId="2276" r:id="rId130" name="Group Box 228">
              <controlPr defaultSize="0" print="0" autoFill="0" autoPict="0">
                <anchor moveWithCells="1">
                  <from>
                    <xdr:col>0</xdr:col>
                    <xdr:colOff>0</xdr:colOff>
                    <xdr:row>30</xdr:row>
                    <xdr:rowOff>28575</xdr:rowOff>
                  </from>
                  <to>
                    <xdr:col>12</xdr:col>
                    <xdr:colOff>495300</xdr:colOff>
                    <xdr:row>30</xdr:row>
                    <xdr:rowOff>647700</xdr:rowOff>
                  </to>
                </anchor>
              </controlPr>
            </control>
          </mc:Choice>
        </mc:AlternateContent>
        <mc:AlternateContent xmlns:mc="http://schemas.openxmlformats.org/markup-compatibility/2006">
          <mc:Choice Requires="x14">
            <control shapeId="2277" r:id="rId131" name="Option Button 229">
              <controlPr defaultSize="0" autoFill="0" autoLine="0" autoPict="0">
                <anchor moveWithCells="1">
                  <from>
                    <xdr:col>9</xdr:col>
                    <xdr:colOff>581025</xdr:colOff>
                    <xdr:row>30</xdr:row>
                    <xdr:rowOff>104775</xdr:rowOff>
                  </from>
                  <to>
                    <xdr:col>10</xdr:col>
                    <xdr:colOff>590550</xdr:colOff>
                    <xdr:row>30</xdr:row>
                    <xdr:rowOff>590550</xdr:rowOff>
                  </to>
                </anchor>
              </controlPr>
            </control>
          </mc:Choice>
        </mc:AlternateContent>
        <mc:AlternateContent xmlns:mc="http://schemas.openxmlformats.org/markup-compatibility/2006">
          <mc:Choice Requires="x14">
            <control shapeId="2278" r:id="rId132" name="Option Button 230">
              <controlPr defaultSize="0" autoFill="0" autoLine="0" autoPict="0">
                <anchor moveWithCells="1">
                  <from>
                    <xdr:col>11</xdr:col>
                    <xdr:colOff>76200</xdr:colOff>
                    <xdr:row>30</xdr:row>
                    <xdr:rowOff>104775</xdr:rowOff>
                  </from>
                  <to>
                    <xdr:col>12</xdr:col>
                    <xdr:colOff>323850</xdr:colOff>
                    <xdr:row>30</xdr:row>
                    <xdr:rowOff>590550</xdr:rowOff>
                  </to>
                </anchor>
              </controlPr>
            </control>
          </mc:Choice>
        </mc:AlternateContent>
        <mc:AlternateContent xmlns:mc="http://schemas.openxmlformats.org/markup-compatibility/2006">
          <mc:Choice Requires="x14">
            <control shapeId="2279" r:id="rId133" name="Option Button 231">
              <controlPr defaultSize="0" autoFill="0" autoLine="0" autoPict="0">
                <anchor moveWithCells="1">
                  <from>
                    <xdr:col>4</xdr:col>
                    <xdr:colOff>57150</xdr:colOff>
                    <xdr:row>31</xdr:row>
                    <xdr:rowOff>133350</xdr:rowOff>
                  </from>
                  <to>
                    <xdr:col>5</xdr:col>
                    <xdr:colOff>114300</xdr:colOff>
                    <xdr:row>31</xdr:row>
                    <xdr:rowOff>619125</xdr:rowOff>
                  </to>
                </anchor>
              </controlPr>
            </control>
          </mc:Choice>
        </mc:AlternateContent>
        <mc:AlternateContent xmlns:mc="http://schemas.openxmlformats.org/markup-compatibility/2006">
          <mc:Choice Requires="x14">
            <control shapeId="2280" r:id="rId134" name="Option Button 232">
              <controlPr defaultSize="0" autoFill="0" autoLine="0" autoPict="0">
                <anchor moveWithCells="1">
                  <from>
                    <xdr:col>5</xdr:col>
                    <xdr:colOff>285750</xdr:colOff>
                    <xdr:row>31</xdr:row>
                    <xdr:rowOff>133350</xdr:rowOff>
                  </from>
                  <to>
                    <xdr:col>6</xdr:col>
                    <xdr:colOff>114300</xdr:colOff>
                    <xdr:row>31</xdr:row>
                    <xdr:rowOff>609600</xdr:rowOff>
                  </to>
                </anchor>
              </controlPr>
            </control>
          </mc:Choice>
        </mc:AlternateContent>
        <mc:AlternateContent xmlns:mc="http://schemas.openxmlformats.org/markup-compatibility/2006">
          <mc:Choice Requires="x14">
            <control shapeId="2281" r:id="rId135" name="Option Button 233">
              <controlPr defaultSize="0" autoFill="0" autoLine="0" autoPict="0">
                <anchor moveWithCells="1">
                  <from>
                    <xdr:col>6</xdr:col>
                    <xdr:colOff>285750</xdr:colOff>
                    <xdr:row>31</xdr:row>
                    <xdr:rowOff>133350</xdr:rowOff>
                  </from>
                  <to>
                    <xdr:col>7</xdr:col>
                    <xdr:colOff>133350</xdr:colOff>
                    <xdr:row>31</xdr:row>
                    <xdr:rowOff>609600</xdr:rowOff>
                  </to>
                </anchor>
              </controlPr>
            </control>
          </mc:Choice>
        </mc:AlternateContent>
        <mc:AlternateContent xmlns:mc="http://schemas.openxmlformats.org/markup-compatibility/2006">
          <mc:Choice Requires="x14">
            <control shapeId="2282" r:id="rId136" name="Option Button 234">
              <controlPr defaultSize="0" autoFill="0" autoLine="0" autoPict="0">
                <anchor moveWithCells="1">
                  <from>
                    <xdr:col>7</xdr:col>
                    <xdr:colOff>304800</xdr:colOff>
                    <xdr:row>31</xdr:row>
                    <xdr:rowOff>133350</xdr:rowOff>
                  </from>
                  <to>
                    <xdr:col>8</xdr:col>
                    <xdr:colOff>333375</xdr:colOff>
                    <xdr:row>31</xdr:row>
                    <xdr:rowOff>609600</xdr:rowOff>
                  </to>
                </anchor>
              </controlPr>
            </control>
          </mc:Choice>
        </mc:AlternateContent>
        <mc:AlternateContent xmlns:mc="http://schemas.openxmlformats.org/markup-compatibility/2006">
          <mc:Choice Requires="x14">
            <control shapeId="2283" r:id="rId137" name="Option Button 235">
              <controlPr defaultSize="0" autoFill="0" autoLine="0" autoPict="0">
                <anchor moveWithCells="1">
                  <from>
                    <xdr:col>8</xdr:col>
                    <xdr:colOff>504825</xdr:colOff>
                    <xdr:row>31</xdr:row>
                    <xdr:rowOff>133350</xdr:rowOff>
                  </from>
                  <to>
                    <xdr:col>9</xdr:col>
                    <xdr:colOff>409575</xdr:colOff>
                    <xdr:row>31</xdr:row>
                    <xdr:rowOff>609600</xdr:rowOff>
                  </to>
                </anchor>
              </controlPr>
            </control>
          </mc:Choice>
        </mc:AlternateContent>
        <mc:AlternateContent xmlns:mc="http://schemas.openxmlformats.org/markup-compatibility/2006">
          <mc:Choice Requires="x14">
            <control shapeId="2284" r:id="rId138" name="Group Box 236">
              <controlPr defaultSize="0" print="0" autoFill="0" autoPict="0">
                <anchor moveWithCells="1">
                  <from>
                    <xdr:col>0</xdr:col>
                    <xdr:colOff>0</xdr:colOff>
                    <xdr:row>31</xdr:row>
                    <xdr:rowOff>28575</xdr:rowOff>
                  </from>
                  <to>
                    <xdr:col>12</xdr:col>
                    <xdr:colOff>495300</xdr:colOff>
                    <xdr:row>31</xdr:row>
                    <xdr:rowOff>647700</xdr:rowOff>
                  </to>
                </anchor>
              </controlPr>
            </control>
          </mc:Choice>
        </mc:AlternateContent>
        <mc:AlternateContent xmlns:mc="http://schemas.openxmlformats.org/markup-compatibility/2006">
          <mc:Choice Requires="x14">
            <control shapeId="2285" r:id="rId139" name="Option Button 237">
              <controlPr defaultSize="0" autoFill="0" autoLine="0" autoPict="0">
                <anchor moveWithCells="1">
                  <from>
                    <xdr:col>9</xdr:col>
                    <xdr:colOff>581025</xdr:colOff>
                    <xdr:row>31</xdr:row>
                    <xdr:rowOff>133350</xdr:rowOff>
                  </from>
                  <to>
                    <xdr:col>10</xdr:col>
                    <xdr:colOff>590550</xdr:colOff>
                    <xdr:row>31</xdr:row>
                    <xdr:rowOff>609600</xdr:rowOff>
                  </to>
                </anchor>
              </controlPr>
            </control>
          </mc:Choice>
        </mc:AlternateContent>
        <mc:AlternateContent xmlns:mc="http://schemas.openxmlformats.org/markup-compatibility/2006">
          <mc:Choice Requires="x14">
            <control shapeId="2286" r:id="rId140" name="Option Button 238">
              <controlPr defaultSize="0" autoFill="0" autoLine="0" autoPict="0">
                <anchor moveWithCells="1">
                  <from>
                    <xdr:col>11</xdr:col>
                    <xdr:colOff>76200</xdr:colOff>
                    <xdr:row>31</xdr:row>
                    <xdr:rowOff>133350</xdr:rowOff>
                  </from>
                  <to>
                    <xdr:col>12</xdr:col>
                    <xdr:colOff>323850</xdr:colOff>
                    <xdr:row>31</xdr:row>
                    <xdr:rowOff>609600</xdr:rowOff>
                  </to>
                </anchor>
              </controlPr>
            </control>
          </mc:Choice>
        </mc:AlternateContent>
        <mc:AlternateContent xmlns:mc="http://schemas.openxmlformats.org/markup-compatibility/2006">
          <mc:Choice Requires="x14">
            <control shapeId="2287" r:id="rId141" name="Option Button 239">
              <controlPr defaultSize="0" autoFill="0" autoLine="0" autoPict="0">
                <anchor moveWithCells="1">
                  <from>
                    <xdr:col>4</xdr:col>
                    <xdr:colOff>57150</xdr:colOff>
                    <xdr:row>32</xdr:row>
                    <xdr:rowOff>114300</xdr:rowOff>
                  </from>
                  <to>
                    <xdr:col>5</xdr:col>
                    <xdr:colOff>114300</xdr:colOff>
                    <xdr:row>32</xdr:row>
                    <xdr:rowOff>600075</xdr:rowOff>
                  </to>
                </anchor>
              </controlPr>
            </control>
          </mc:Choice>
        </mc:AlternateContent>
        <mc:AlternateContent xmlns:mc="http://schemas.openxmlformats.org/markup-compatibility/2006">
          <mc:Choice Requires="x14">
            <control shapeId="2288" r:id="rId142" name="Option Button 240">
              <controlPr defaultSize="0" autoFill="0" autoLine="0" autoPict="0">
                <anchor moveWithCells="1">
                  <from>
                    <xdr:col>5</xdr:col>
                    <xdr:colOff>285750</xdr:colOff>
                    <xdr:row>32</xdr:row>
                    <xdr:rowOff>114300</xdr:rowOff>
                  </from>
                  <to>
                    <xdr:col>6</xdr:col>
                    <xdr:colOff>114300</xdr:colOff>
                    <xdr:row>32</xdr:row>
                    <xdr:rowOff>600075</xdr:rowOff>
                  </to>
                </anchor>
              </controlPr>
            </control>
          </mc:Choice>
        </mc:AlternateContent>
        <mc:AlternateContent xmlns:mc="http://schemas.openxmlformats.org/markup-compatibility/2006">
          <mc:Choice Requires="x14">
            <control shapeId="2289" r:id="rId143" name="Option Button 241">
              <controlPr defaultSize="0" autoFill="0" autoLine="0" autoPict="0">
                <anchor moveWithCells="1">
                  <from>
                    <xdr:col>6</xdr:col>
                    <xdr:colOff>285750</xdr:colOff>
                    <xdr:row>32</xdr:row>
                    <xdr:rowOff>114300</xdr:rowOff>
                  </from>
                  <to>
                    <xdr:col>7</xdr:col>
                    <xdr:colOff>133350</xdr:colOff>
                    <xdr:row>32</xdr:row>
                    <xdr:rowOff>600075</xdr:rowOff>
                  </to>
                </anchor>
              </controlPr>
            </control>
          </mc:Choice>
        </mc:AlternateContent>
        <mc:AlternateContent xmlns:mc="http://schemas.openxmlformats.org/markup-compatibility/2006">
          <mc:Choice Requires="x14">
            <control shapeId="2290" r:id="rId144" name="Option Button 242">
              <controlPr defaultSize="0" autoFill="0" autoLine="0" autoPict="0">
                <anchor moveWithCells="1">
                  <from>
                    <xdr:col>7</xdr:col>
                    <xdr:colOff>304800</xdr:colOff>
                    <xdr:row>32</xdr:row>
                    <xdr:rowOff>114300</xdr:rowOff>
                  </from>
                  <to>
                    <xdr:col>8</xdr:col>
                    <xdr:colOff>333375</xdr:colOff>
                    <xdr:row>32</xdr:row>
                    <xdr:rowOff>600075</xdr:rowOff>
                  </to>
                </anchor>
              </controlPr>
            </control>
          </mc:Choice>
        </mc:AlternateContent>
        <mc:AlternateContent xmlns:mc="http://schemas.openxmlformats.org/markup-compatibility/2006">
          <mc:Choice Requires="x14">
            <control shapeId="2291" r:id="rId145" name="Option Button 243">
              <controlPr defaultSize="0" autoFill="0" autoLine="0" autoPict="0">
                <anchor moveWithCells="1">
                  <from>
                    <xdr:col>8</xdr:col>
                    <xdr:colOff>504825</xdr:colOff>
                    <xdr:row>32</xdr:row>
                    <xdr:rowOff>114300</xdr:rowOff>
                  </from>
                  <to>
                    <xdr:col>9</xdr:col>
                    <xdr:colOff>409575</xdr:colOff>
                    <xdr:row>32</xdr:row>
                    <xdr:rowOff>600075</xdr:rowOff>
                  </to>
                </anchor>
              </controlPr>
            </control>
          </mc:Choice>
        </mc:AlternateContent>
        <mc:AlternateContent xmlns:mc="http://schemas.openxmlformats.org/markup-compatibility/2006">
          <mc:Choice Requires="x14">
            <control shapeId="2292" r:id="rId146" name="Group Box 244">
              <controlPr defaultSize="0" print="0" autoFill="0" autoPict="0">
                <anchor moveWithCells="1">
                  <from>
                    <xdr:col>0</xdr:col>
                    <xdr:colOff>0</xdr:colOff>
                    <xdr:row>32</xdr:row>
                    <xdr:rowOff>28575</xdr:rowOff>
                  </from>
                  <to>
                    <xdr:col>12</xdr:col>
                    <xdr:colOff>495300</xdr:colOff>
                    <xdr:row>32</xdr:row>
                    <xdr:rowOff>638175</xdr:rowOff>
                  </to>
                </anchor>
              </controlPr>
            </control>
          </mc:Choice>
        </mc:AlternateContent>
        <mc:AlternateContent xmlns:mc="http://schemas.openxmlformats.org/markup-compatibility/2006">
          <mc:Choice Requires="x14">
            <control shapeId="2293" r:id="rId147" name="Option Button 245">
              <controlPr defaultSize="0" autoFill="0" autoLine="0" autoPict="0">
                <anchor moveWithCells="1">
                  <from>
                    <xdr:col>9</xdr:col>
                    <xdr:colOff>581025</xdr:colOff>
                    <xdr:row>32</xdr:row>
                    <xdr:rowOff>114300</xdr:rowOff>
                  </from>
                  <to>
                    <xdr:col>10</xdr:col>
                    <xdr:colOff>590550</xdr:colOff>
                    <xdr:row>32</xdr:row>
                    <xdr:rowOff>600075</xdr:rowOff>
                  </to>
                </anchor>
              </controlPr>
            </control>
          </mc:Choice>
        </mc:AlternateContent>
        <mc:AlternateContent xmlns:mc="http://schemas.openxmlformats.org/markup-compatibility/2006">
          <mc:Choice Requires="x14">
            <control shapeId="2294" r:id="rId148" name="Option Button 246">
              <controlPr defaultSize="0" autoFill="0" autoLine="0" autoPict="0">
                <anchor moveWithCells="1">
                  <from>
                    <xdr:col>11</xdr:col>
                    <xdr:colOff>76200</xdr:colOff>
                    <xdr:row>32</xdr:row>
                    <xdr:rowOff>114300</xdr:rowOff>
                  </from>
                  <to>
                    <xdr:col>12</xdr:col>
                    <xdr:colOff>323850</xdr:colOff>
                    <xdr:row>32</xdr:row>
                    <xdr:rowOff>600075</xdr:rowOff>
                  </to>
                </anchor>
              </controlPr>
            </control>
          </mc:Choice>
        </mc:AlternateContent>
        <mc:AlternateContent xmlns:mc="http://schemas.openxmlformats.org/markup-compatibility/2006">
          <mc:Choice Requires="x14">
            <control shapeId="2295" r:id="rId149" name="Option Button 247">
              <controlPr defaultSize="0" autoFill="0" autoLine="0" autoPict="0">
                <anchor moveWithCells="1">
                  <from>
                    <xdr:col>4</xdr:col>
                    <xdr:colOff>57150</xdr:colOff>
                    <xdr:row>33</xdr:row>
                    <xdr:rowOff>114300</xdr:rowOff>
                  </from>
                  <to>
                    <xdr:col>5</xdr:col>
                    <xdr:colOff>114300</xdr:colOff>
                    <xdr:row>33</xdr:row>
                    <xdr:rowOff>590550</xdr:rowOff>
                  </to>
                </anchor>
              </controlPr>
            </control>
          </mc:Choice>
        </mc:AlternateContent>
        <mc:AlternateContent xmlns:mc="http://schemas.openxmlformats.org/markup-compatibility/2006">
          <mc:Choice Requires="x14">
            <control shapeId="2296" r:id="rId150" name="Option Button 248">
              <controlPr defaultSize="0" autoFill="0" autoLine="0" autoPict="0">
                <anchor moveWithCells="1">
                  <from>
                    <xdr:col>5</xdr:col>
                    <xdr:colOff>285750</xdr:colOff>
                    <xdr:row>33</xdr:row>
                    <xdr:rowOff>114300</xdr:rowOff>
                  </from>
                  <to>
                    <xdr:col>6</xdr:col>
                    <xdr:colOff>114300</xdr:colOff>
                    <xdr:row>33</xdr:row>
                    <xdr:rowOff>590550</xdr:rowOff>
                  </to>
                </anchor>
              </controlPr>
            </control>
          </mc:Choice>
        </mc:AlternateContent>
        <mc:AlternateContent xmlns:mc="http://schemas.openxmlformats.org/markup-compatibility/2006">
          <mc:Choice Requires="x14">
            <control shapeId="2297" r:id="rId151" name="Option Button 249">
              <controlPr defaultSize="0" autoFill="0" autoLine="0" autoPict="0">
                <anchor moveWithCells="1">
                  <from>
                    <xdr:col>6</xdr:col>
                    <xdr:colOff>285750</xdr:colOff>
                    <xdr:row>33</xdr:row>
                    <xdr:rowOff>114300</xdr:rowOff>
                  </from>
                  <to>
                    <xdr:col>7</xdr:col>
                    <xdr:colOff>133350</xdr:colOff>
                    <xdr:row>33</xdr:row>
                    <xdr:rowOff>590550</xdr:rowOff>
                  </to>
                </anchor>
              </controlPr>
            </control>
          </mc:Choice>
        </mc:AlternateContent>
        <mc:AlternateContent xmlns:mc="http://schemas.openxmlformats.org/markup-compatibility/2006">
          <mc:Choice Requires="x14">
            <control shapeId="2298" r:id="rId152" name="Option Button 250">
              <controlPr defaultSize="0" autoFill="0" autoLine="0" autoPict="0">
                <anchor moveWithCells="1">
                  <from>
                    <xdr:col>7</xdr:col>
                    <xdr:colOff>304800</xdr:colOff>
                    <xdr:row>33</xdr:row>
                    <xdr:rowOff>114300</xdr:rowOff>
                  </from>
                  <to>
                    <xdr:col>8</xdr:col>
                    <xdr:colOff>333375</xdr:colOff>
                    <xdr:row>33</xdr:row>
                    <xdr:rowOff>590550</xdr:rowOff>
                  </to>
                </anchor>
              </controlPr>
            </control>
          </mc:Choice>
        </mc:AlternateContent>
        <mc:AlternateContent xmlns:mc="http://schemas.openxmlformats.org/markup-compatibility/2006">
          <mc:Choice Requires="x14">
            <control shapeId="2299" r:id="rId153" name="Option Button 251">
              <controlPr defaultSize="0" autoFill="0" autoLine="0" autoPict="0">
                <anchor moveWithCells="1">
                  <from>
                    <xdr:col>8</xdr:col>
                    <xdr:colOff>504825</xdr:colOff>
                    <xdr:row>33</xdr:row>
                    <xdr:rowOff>114300</xdr:rowOff>
                  </from>
                  <to>
                    <xdr:col>9</xdr:col>
                    <xdr:colOff>409575</xdr:colOff>
                    <xdr:row>33</xdr:row>
                    <xdr:rowOff>590550</xdr:rowOff>
                  </to>
                </anchor>
              </controlPr>
            </control>
          </mc:Choice>
        </mc:AlternateContent>
        <mc:AlternateContent xmlns:mc="http://schemas.openxmlformats.org/markup-compatibility/2006">
          <mc:Choice Requires="x14">
            <control shapeId="2300" r:id="rId154" name="Group Box 252">
              <controlPr defaultSize="0" print="0" autoFill="0" autoPict="0">
                <anchor moveWithCells="1">
                  <from>
                    <xdr:col>0</xdr:col>
                    <xdr:colOff>0</xdr:colOff>
                    <xdr:row>33</xdr:row>
                    <xdr:rowOff>28575</xdr:rowOff>
                  </from>
                  <to>
                    <xdr:col>12</xdr:col>
                    <xdr:colOff>495300</xdr:colOff>
                    <xdr:row>33</xdr:row>
                    <xdr:rowOff>638175</xdr:rowOff>
                  </to>
                </anchor>
              </controlPr>
            </control>
          </mc:Choice>
        </mc:AlternateContent>
        <mc:AlternateContent xmlns:mc="http://schemas.openxmlformats.org/markup-compatibility/2006">
          <mc:Choice Requires="x14">
            <control shapeId="2301" r:id="rId155" name="Option Button 253">
              <controlPr defaultSize="0" autoFill="0" autoLine="0" autoPict="0">
                <anchor moveWithCells="1">
                  <from>
                    <xdr:col>9</xdr:col>
                    <xdr:colOff>581025</xdr:colOff>
                    <xdr:row>33</xdr:row>
                    <xdr:rowOff>114300</xdr:rowOff>
                  </from>
                  <to>
                    <xdr:col>10</xdr:col>
                    <xdr:colOff>590550</xdr:colOff>
                    <xdr:row>33</xdr:row>
                    <xdr:rowOff>590550</xdr:rowOff>
                  </to>
                </anchor>
              </controlPr>
            </control>
          </mc:Choice>
        </mc:AlternateContent>
        <mc:AlternateContent xmlns:mc="http://schemas.openxmlformats.org/markup-compatibility/2006">
          <mc:Choice Requires="x14">
            <control shapeId="2302" r:id="rId156" name="Option Button 254">
              <controlPr defaultSize="0" autoFill="0" autoLine="0" autoPict="0">
                <anchor moveWithCells="1">
                  <from>
                    <xdr:col>11</xdr:col>
                    <xdr:colOff>76200</xdr:colOff>
                    <xdr:row>33</xdr:row>
                    <xdr:rowOff>114300</xdr:rowOff>
                  </from>
                  <to>
                    <xdr:col>12</xdr:col>
                    <xdr:colOff>323850</xdr:colOff>
                    <xdr:row>33</xdr:row>
                    <xdr:rowOff>590550</xdr:rowOff>
                  </to>
                </anchor>
              </controlPr>
            </control>
          </mc:Choice>
        </mc:AlternateContent>
        <mc:AlternateContent xmlns:mc="http://schemas.openxmlformats.org/markup-compatibility/2006">
          <mc:Choice Requires="x14">
            <control shapeId="2303" r:id="rId157" name="Option Button 255">
              <controlPr defaultSize="0" autoFill="0" autoLine="0" autoPict="0">
                <anchor moveWithCells="1">
                  <from>
                    <xdr:col>4</xdr:col>
                    <xdr:colOff>57150</xdr:colOff>
                    <xdr:row>34</xdr:row>
                    <xdr:rowOff>104775</xdr:rowOff>
                  </from>
                  <to>
                    <xdr:col>5</xdr:col>
                    <xdr:colOff>114300</xdr:colOff>
                    <xdr:row>34</xdr:row>
                    <xdr:rowOff>581025</xdr:rowOff>
                  </to>
                </anchor>
              </controlPr>
            </control>
          </mc:Choice>
        </mc:AlternateContent>
        <mc:AlternateContent xmlns:mc="http://schemas.openxmlformats.org/markup-compatibility/2006">
          <mc:Choice Requires="x14">
            <control shapeId="2304" r:id="rId158" name="Option Button 256">
              <controlPr defaultSize="0" autoFill="0" autoLine="0" autoPict="0">
                <anchor moveWithCells="1">
                  <from>
                    <xdr:col>5</xdr:col>
                    <xdr:colOff>285750</xdr:colOff>
                    <xdr:row>34</xdr:row>
                    <xdr:rowOff>104775</xdr:rowOff>
                  </from>
                  <to>
                    <xdr:col>6</xdr:col>
                    <xdr:colOff>114300</xdr:colOff>
                    <xdr:row>34</xdr:row>
                    <xdr:rowOff>581025</xdr:rowOff>
                  </to>
                </anchor>
              </controlPr>
            </control>
          </mc:Choice>
        </mc:AlternateContent>
        <mc:AlternateContent xmlns:mc="http://schemas.openxmlformats.org/markup-compatibility/2006">
          <mc:Choice Requires="x14">
            <control shapeId="2305" r:id="rId159" name="Option Button 257">
              <controlPr defaultSize="0" autoFill="0" autoLine="0" autoPict="0">
                <anchor moveWithCells="1">
                  <from>
                    <xdr:col>6</xdr:col>
                    <xdr:colOff>285750</xdr:colOff>
                    <xdr:row>34</xdr:row>
                    <xdr:rowOff>104775</xdr:rowOff>
                  </from>
                  <to>
                    <xdr:col>7</xdr:col>
                    <xdr:colOff>133350</xdr:colOff>
                    <xdr:row>34</xdr:row>
                    <xdr:rowOff>581025</xdr:rowOff>
                  </to>
                </anchor>
              </controlPr>
            </control>
          </mc:Choice>
        </mc:AlternateContent>
        <mc:AlternateContent xmlns:mc="http://schemas.openxmlformats.org/markup-compatibility/2006">
          <mc:Choice Requires="x14">
            <control shapeId="2306" r:id="rId160" name="Option Button 258">
              <controlPr defaultSize="0" autoFill="0" autoLine="0" autoPict="0">
                <anchor moveWithCells="1">
                  <from>
                    <xdr:col>7</xdr:col>
                    <xdr:colOff>304800</xdr:colOff>
                    <xdr:row>34</xdr:row>
                    <xdr:rowOff>104775</xdr:rowOff>
                  </from>
                  <to>
                    <xdr:col>8</xdr:col>
                    <xdr:colOff>333375</xdr:colOff>
                    <xdr:row>34</xdr:row>
                    <xdr:rowOff>581025</xdr:rowOff>
                  </to>
                </anchor>
              </controlPr>
            </control>
          </mc:Choice>
        </mc:AlternateContent>
        <mc:AlternateContent xmlns:mc="http://schemas.openxmlformats.org/markup-compatibility/2006">
          <mc:Choice Requires="x14">
            <control shapeId="2307" r:id="rId161" name="Option Button 259">
              <controlPr defaultSize="0" autoFill="0" autoLine="0" autoPict="0">
                <anchor moveWithCells="1">
                  <from>
                    <xdr:col>8</xdr:col>
                    <xdr:colOff>504825</xdr:colOff>
                    <xdr:row>34</xdr:row>
                    <xdr:rowOff>104775</xdr:rowOff>
                  </from>
                  <to>
                    <xdr:col>9</xdr:col>
                    <xdr:colOff>409575</xdr:colOff>
                    <xdr:row>34</xdr:row>
                    <xdr:rowOff>581025</xdr:rowOff>
                  </to>
                </anchor>
              </controlPr>
            </control>
          </mc:Choice>
        </mc:AlternateContent>
        <mc:AlternateContent xmlns:mc="http://schemas.openxmlformats.org/markup-compatibility/2006">
          <mc:Choice Requires="x14">
            <control shapeId="2308" r:id="rId162" name="Group Box 260">
              <controlPr defaultSize="0" print="0" autoFill="0" autoPict="0">
                <anchor moveWithCells="1">
                  <from>
                    <xdr:col>0</xdr:col>
                    <xdr:colOff>0</xdr:colOff>
                    <xdr:row>34</xdr:row>
                    <xdr:rowOff>28575</xdr:rowOff>
                  </from>
                  <to>
                    <xdr:col>12</xdr:col>
                    <xdr:colOff>495300</xdr:colOff>
                    <xdr:row>34</xdr:row>
                    <xdr:rowOff>647700</xdr:rowOff>
                  </to>
                </anchor>
              </controlPr>
            </control>
          </mc:Choice>
        </mc:AlternateContent>
        <mc:AlternateContent xmlns:mc="http://schemas.openxmlformats.org/markup-compatibility/2006">
          <mc:Choice Requires="x14">
            <control shapeId="2309" r:id="rId163" name="Option Button 261">
              <controlPr defaultSize="0" autoFill="0" autoLine="0" autoPict="0">
                <anchor moveWithCells="1">
                  <from>
                    <xdr:col>9</xdr:col>
                    <xdr:colOff>581025</xdr:colOff>
                    <xdr:row>34</xdr:row>
                    <xdr:rowOff>104775</xdr:rowOff>
                  </from>
                  <to>
                    <xdr:col>10</xdr:col>
                    <xdr:colOff>590550</xdr:colOff>
                    <xdr:row>34</xdr:row>
                    <xdr:rowOff>581025</xdr:rowOff>
                  </to>
                </anchor>
              </controlPr>
            </control>
          </mc:Choice>
        </mc:AlternateContent>
        <mc:AlternateContent xmlns:mc="http://schemas.openxmlformats.org/markup-compatibility/2006">
          <mc:Choice Requires="x14">
            <control shapeId="2310" r:id="rId164" name="Option Button 262">
              <controlPr defaultSize="0" autoFill="0" autoLine="0" autoPict="0">
                <anchor moveWithCells="1">
                  <from>
                    <xdr:col>11</xdr:col>
                    <xdr:colOff>76200</xdr:colOff>
                    <xdr:row>34</xdr:row>
                    <xdr:rowOff>104775</xdr:rowOff>
                  </from>
                  <to>
                    <xdr:col>12</xdr:col>
                    <xdr:colOff>323850</xdr:colOff>
                    <xdr:row>34</xdr:row>
                    <xdr:rowOff>581025</xdr:rowOff>
                  </to>
                </anchor>
              </controlPr>
            </control>
          </mc:Choice>
        </mc:AlternateContent>
        <mc:AlternateContent xmlns:mc="http://schemas.openxmlformats.org/markup-compatibility/2006">
          <mc:Choice Requires="x14">
            <control shapeId="2311" r:id="rId165" name="Check Box 263">
              <controlPr defaultSize="0" autoFill="0" autoLine="0" autoPict="0">
                <anchor moveWithCells="1">
                  <from>
                    <xdr:col>4</xdr:col>
                    <xdr:colOff>104775</xdr:colOff>
                    <xdr:row>35</xdr:row>
                    <xdr:rowOff>133350</xdr:rowOff>
                  </from>
                  <to>
                    <xdr:col>5</xdr:col>
                    <xdr:colOff>638175</xdr:colOff>
                    <xdr:row>35</xdr:row>
                    <xdr:rowOff>361950</xdr:rowOff>
                  </to>
                </anchor>
              </controlPr>
            </control>
          </mc:Choice>
        </mc:AlternateContent>
        <mc:AlternateContent xmlns:mc="http://schemas.openxmlformats.org/markup-compatibility/2006">
          <mc:Choice Requires="x14">
            <control shapeId="2312" r:id="rId166" name="Check Box 264">
              <controlPr defaultSize="0" autoFill="0" autoLine="0" autoPict="0">
                <anchor moveWithCells="1">
                  <from>
                    <xdr:col>4</xdr:col>
                    <xdr:colOff>190500</xdr:colOff>
                    <xdr:row>35</xdr:row>
                    <xdr:rowOff>581025</xdr:rowOff>
                  </from>
                  <to>
                    <xdr:col>5</xdr:col>
                    <xdr:colOff>581025</xdr:colOff>
                    <xdr:row>35</xdr:row>
                    <xdr:rowOff>809625</xdr:rowOff>
                  </to>
                </anchor>
              </controlPr>
            </control>
          </mc:Choice>
        </mc:AlternateContent>
        <mc:AlternateContent xmlns:mc="http://schemas.openxmlformats.org/markup-compatibility/2006">
          <mc:Choice Requires="x14">
            <control shapeId="2314" r:id="rId167" name="Check Box 266">
              <controlPr defaultSize="0" autoFill="0" autoLine="0" autoPict="0">
                <anchor moveWithCells="1">
                  <from>
                    <xdr:col>5</xdr:col>
                    <xdr:colOff>657225</xdr:colOff>
                    <xdr:row>35</xdr:row>
                    <xdr:rowOff>581025</xdr:rowOff>
                  </from>
                  <to>
                    <xdr:col>7</xdr:col>
                    <xdr:colOff>133350</xdr:colOff>
                    <xdr:row>35</xdr:row>
                    <xdr:rowOff>809625</xdr:rowOff>
                  </to>
                </anchor>
              </controlPr>
            </control>
          </mc:Choice>
        </mc:AlternateContent>
        <mc:AlternateContent xmlns:mc="http://schemas.openxmlformats.org/markup-compatibility/2006">
          <mc:Choice Requires="x14">
            <control shapeId="2315" r:id="rId168" name="Check Box 267">
              <controlPr defaultSize="0" autoFill="0" autoLine="0" autoPict="0">
                <anchor moveWithCells="1">
                  <from>
                    <xdr:col>7</xdr:col>
                    <xdr:colOff>133350</xdr:colOff>
                    <xdr:row>35</xdr:row>
                    <xdr:rowOff>581025</xdr:rowOff>
                  </from>
                  <to>
                    <xdr:col>8</xdr:col>
                    <xdr:colOff>238125</xdr:colOff>
                    <xdr:row>35</xdr:row>
                    <xdr:rowOff>809625</xdr:rowOff>
                  </to>
                </anchor>
              </controlPr>
            </control>
          </mc:Choice>
        </mc:AlternateContent>
        <mc:AlternateContent xmlns:mc="http://schemas.openxmlformats.org/markup-compatibility/2006">
          <mc:Choice Requires="x14">
            <control shapeId="2316" r:id="rId169" name="Check Box 268">
              <controlPr defaultSize="0" autoFill="0" autoLine="0" autoPict="0">
                <anchor moveWithCells="1">
                  <from>
                    <xdr:col>8</xdr:col>
                    <xdr:colOff>247650</xdr:colOff>
                    <xdr:row>35</xdr:row>
                    <xdr:rowOff>581025</xdr:rowOff>
                  </from>
                  <to>
                    <xdr:col>9</xdr:col>
                    <xdr:colOff>352425</xdr:colOff>
                    <xdr:row>35</xdr:row>
                    <xdr:rowOff>809625</xdr:rowOff>
                  </to>
                </anchor>
              </controlPr>
            </control>
          </mc:Choice>
        </mc:AlternateContent>
        <mc:AlternateContent xmlns:mc="http://schemas.openxmlformats.org/markup-compatibility/2006">
          <mc:Choice Requires="x14">
            <control shapeId="2317" r:id="rId170" name="Check Box 269">
              <controlPr defaultSize="0" autoFill="0" autoLine="0" autoPict="0">
                <anchor moveWithCells="1">
                  <from>
                    <xdr:col>9</xdr:col>
                    <xdr:colOff>352425</xdr:colOff>
                    <xdr:row>35</xdr:row>
                    <xdr:rowOff>581025</xdr:rowOff>
                  </from>
                  <to>
                    <xdr:col>10</xdr:col>
                    <xdr:colOff>457200</xdr:colOff>
                    <xdr:row>35</xdr:row>
                    <xdr:rowOff>809625</xdr:rowOff>
                  </to>
                </anchor>
              </controlPr>
            </control>
          </mc:Choice>
        </mc:AlternateContent>
        <mc:AlternateContent xmlns:mc="http://schemas.openxmlformats.org/markup-compatibility/2006">
          <mc:Choice Requires="x14">
            <control shapeId="2318" r:id="rId171" name="Check Box 270">
              <controlPr defaultSize="0" autoFill="0" autoLine="0" autoPict="0">
                <anchor moveWithCells="1">
                  <from>
                    <xdr:col>10</xdr:col>
                    <xdr:colOff>466725</xdr:colOff>
                    <xdr:row>35</xdr:row>
                    <xdr:rowOff>581025</xdr:rowOff>
                  </from>
                  <to>
                    <xdr:col>12</xdr:col>
                    <xdr:colOff>142875</xdr:colOff>
                    <xdr:row>35</xdr:row>
                    <xdr:rowOff>809625</xdr:rowOff>
                  </to>
                </anchor>
              </controlPr>
            </control>
          </mc:Choice>
        </mc:AlternateContent>
        <mc:AlternateContent xmlns:mc="http://schemas.openxmlformats.org/markup-compatibility/2006">
          <mc:Choice Requires="x14">
            <control shapeId="2319" r:id="rId172" name="Check Box 271">
              <controlPr defaultSize="0" autoFill="0" autoLine="0" autoPict="0">
                <anchor moveWithCells="1">
                  <from>
                    <xdr:col>4</xdr:col>
                    <xdr:colOff>190500</xdr:colOff>
                    <xdr:row>35</xdr:row>
                    <xdr:rowOff>838200</xdr:rowOff>
                  </from>
                  <to>
                    <xdr:col>5</xdr:col>
                    <xdr:colOff>552450</xdr:colOff>
                    <xdr:row>35</xdr:row>
                    <xdr:rowOff>1076325</xdr:rowOff>
                  </to>
                </anchor>
              </controlPr>
            </control>
          </mc:Choice>
        </mc:AlternateContent>
        <mc:AlternateContent xmlns:mc="http://schemas.openxmlformats.org/markup-compatibility/2006">
          <mc:Choice Requires="x14">
            <control shapeId="2320" r:id="rId173" name="Check Box 272">
              <controlPr defaultSize="0" autoFill="0" autoLine="0" autoPict="0">
                <anchor moveWithCells="1">
                  <from>
                    <xdr:col>5</xdr:col>
                    <xdr:colOff>809625</xdr:colOff>
                    <xdr:row>35</xdr:row>
                    <xdr:rowOff>847725</xdr:rowOff>
                  </from>
                  <to>
                    <xdr:col>7</xdr:col>
                    <xdr:colOff>276225</xdr:colOff>
                    <xdr:row>35</xdr:row>
                    <xdr:rowOff>1076325</xdr:rowOff>
                  </to>
                </anchor>
              </controlPr>
            </control>
          </mc:Choice>
        </mc:AlternateContent>
        <mc:AlternateContent xmlns:mc="http://schemas.openxmlformats.org/markup-compatibility/2006">
          <mc:Choice Requires="x14">
            <control shapeId="2321" r:id="rId174" name="Check Box 273">
              <controlPr defaultSize="0" autoFill="0" autoLine="0" autoPict="0">
                <anchor moveWithCells="1">
                  <from>
                    <xdr:col>7</xdr:col>
                    <xdr:colOff>438150</xdr:colOff>
                    <xdr:row>35</xdr:row>
                    <xdr:rowOff>847725</xdr:rowOff>
                  </from>
                  <to>
                    <xdr:col>9</xdr:col>
                    <xdr:colOff>114300</xdr:colOff>
                    <xdr:row>35</xdr:row>
                    <xdr:rowOff>1076325</xdr:rowOff>
                  </to>
                </anchor>
              </controlPr>
            </control>
          </mc:Choice>
        </mc:AlternateContent>
        <mc:AlternateContent xmlns:mc="http://schemas.openxmlformats.org/markup-compatibility/2006">
          <mc:Choice Requires="x14">
            <control shapeId="2322" r:id="rId175" name="Check Box 274">
              <controlPr defaultSize="0" autoFill="0" autoLine="0" autoPict="0">
                <anchor moveWithCells="1">
                  <from>
                    <xdr:col>9</xdr:col>
                    <xdr:colOff>276225</xdr:colOff>
                    <xdr:row>35</xdr:row>
                    <xdr:rowOff>847725</xdr:rowOff>
                  </from>
                  <to>
                    <xdr:col>11</xdr:col>
                    <xdr:colOff>133350</xdr:colOff>
                    <xdr:row>35</xdr:row>
                    <xdr:rowOff>1076325</xdr:rowOff>
                  </to>
                </anchor>
              </controlPr>
            </control>
          </mc:Choice>
        </mc:AlternateContent>
        <mc:AlternateContent xmlns:mc="http://schemas.openxmlformats.org/markup-compatibility/2006">
          <mc:Choice Requires="x14">
            <control shapeId="2323" r:id="rId176" name="Check Box 275">
              <controlPr defaultSize="0" autoFill="0" autoLine="0" autoPict="0">
                <anchor moveWithCells="1">
                  <from>
                    <xdr:col>4</xdr:col>
                    <xdr:colOff>190500</xdr:colOff>
                    <xdr:row>35</xdr:row>
                    <xdr:rowOff>1085850</xdr:rowOff>
                  </from>
                  <to>
                    <xdr:col>5</xdr:col>
                    <xdr:colOff>733425</xdr:colOff>
                    <xdr:row>35</xdr:row>
                    <xdr:rowOff>1314450</xdr:rowOff>
                  </to>
                </anchor>
              </controlPr>
            </control>
          </mc:Choice>
        </mc:AlternateContent>
        <mc:AlternateContent xmlns:mc="http://schemas.openxmlformats.org/markup-compatibility/2006">
          <mc:Choice Requires="x14">
            <control shapeId="2324" r:id="rId177" name="Check Box 276">
              <controlPr defaultSize="0" autoFill="0" autoLine="0" autoPict="0">
                <anchor moveWithCells="1">
                  <from>
                    <xdr:col>5</xdr:col>
                    <xdr:colOff>857250</xdr:colOff>
                    <xdr:row>35</xdr:row>
                    <xdr:rowOff>1085850</xdr:rowOff>
                  </from>
                  <to>
                    <xdr:col>7</xdr:col>
                    <xdr:colOff>333375</xdr:colOff>
                    <xdr:row>35</xdr:row>
                    <xdr:rowOff>1314450</xdr:rowOff>
                  </to>
                </anchor>
              </controlPr>
            </control>
          </mc:Choice>
        </mc:AlternateContent>
        <mc:AlternateContent xmlns:mc="http://schemas.openxmlformats.org/markup-compatibility/2006">
          <mc:Choice Requires="x14">
            <control shapeId="2325" r:id="rId178" name="Check Box 277">
              <controlPr defaultSize="0" autoFill="0" autoLine="0" autoPict="0">
                <anchor moveWithCells="1">
                  <from>
                    <xdr:col>7</xdr:col>
                    <xdr:colOff>466725</xdr:colOff>
                    <xdr:row>35</xdr:row>
                    <xdr:rowOff>1085850</xdr:rowOff>
                  </from>
                  <to>
                    <xdr:col>9</xdr:col>
                    <xdr:colOff>142875</xdr:colOff>
                    <xdr:row>35</xdr:row>
                    <xdr:rowOff>1314450</xdr:rowOff>
                  </to>
                </anchor>
              </controlPr>
            </control>
          </mc:Choice>
        </mc:AlternateContent>
        <mc:AlternateContent xmlns:mc="http://schemas.openxmlformats.org/markup-compatibility/2006">
          <mc:Choice Requires="x14">
            <control shapeId="2326" r:id="rId179" name="Check Box 278">
              <controlPr defaultSize="0" autoFill="0" autoLine="0" autoPict="0">
                <anchor moveWithCells="1">
                  <from>
                    <xdr:col>9</xdr:col>
                    <xdr:colOff>276225</xdr:colOff>
                    <xdr:row>35</xdr:row>
                    <xdr:rowOff>1085850</xdr:rowOff>
                  </from>
                  <to>
                    <xdr:col>10</xdr:col>
                    <xdr:colOff>638175</xdr:colOff>
                    <xdr:row>35</xdr:row>
                    <xdr:rowOff>1314450</xdr:rowOff>
                  </to>
                </anchor>
              </controlPr>
            </control>
          </mc:Choice>
        </mc:AlternateContent>
        <mc:AlternateContent xmlns:mc="http://schemas.openxmlformats.org/markup-compatibility/2006">
          <mc:Choice Requires="x14">
            <control shapeId="2327" r:id="rId180" name="Check Box 279">
              <controlPr defaultSize="0" autoFill="0" autoLine="0" autoPict="0">
                <anchor moveWithCells="1">
                  <from>
                    <xdr:col>4</xdr:col>
                    <xdr:colOff>190500</xdr:colOff>
                    <xdr:row>35</xdr:row>
                    <xdr:rowOff>1552575</xdr:rowOff>
                  </from>
                  <to>
                    <xdr:col>6</xdr:col>
                    <xdr:colOff>361950</xdr:colOff>
                    <xdr:row>35</xdr:row>
                    <xdr:rowOff>1781175</xdr:rowOff>
                  </to>
                </anchor>
              </controlPr>
            </control>
          </mc:Choice>
        </mc:AlternateContent>
        <mc:AlternateContent xmlns:mc="http://schemas.openxmlformats.org/markup-compatibility/2006">
          <mc:Choice Requires="x14">
            <control shapeId="2328" r:id="rId181" name="Check Box 280">
              <controlPr defaultSize="0" autoFill="0" autoLine="0" autoPict="0">
                <anchor moveWithCells="1">
                  <from>
                    <xdr:col>6</xdr:col>
                    <xdr:colOff>495300</xdr:colOff>
                    <xdr:row>35</xdr:row>
                    <xdr:rowOff>1552575</xdr:rowOff>
                  </from>
                  <to>
                    <xdr:col>9</xdr:col>
                    <xdr:colOff>152400</xdr:colOff>
                    <xdr:row>35</xdr:row>
                    <xdr:rowOff>1781175</xdr:rowOff>
                  </to>
                </anchor>
              </controlPr>
            </control>
          </mc:Choice>
        </mc:AlternateContent>
        <mc:AlternateContent xmlns:mc="http://schemas.openxmlformats.org/markup-compatibility/2006">
          <mc:Choice Requires="x14">
            <control shapeId="2329" r:id="rId182" name="Check Box 281">
              <controlPr defaultSize="0" autoFill="0" autoLine="0" autoPict="0">
                <anchor moveWithCells="1">
                  <from>
                    <xdr:col>9</xdr:col>
                    <xdr:colOff>276225</xdr:colOff>
                    <xdr:row>35</xdr:row>
                    <xdr:rowOff>1552575</xdr:rowOff>
                  </from>
                  <to>
                    <xdr:col>11</xdr:col>
                    <xdr:colOff>142875</xdr:colOff>
                    <xdr:row>35</xdr:row>
                    <xdr:rowOff>1781175</xdr:rowOff>
                  </to>
                </anchor>
              </controlPr>
            </control>
          </mc:Choice>
        </mc:AlternateContent>
        <mc:AlternateContent xmlns:mc="http://schemas.openxmlformats.org/markup-compatibility/2006">
          <mc:Choice Requires="x14">
            <control shapeId="2330" r:id="rId183" name="Check Box 282">
              <controlPr defaultSize="0" autoFill="0" autoLine="0" autoPict="0">
                <anchor moveWithCells="1">
                  <from>
                    <xdr:col>4</xdr:col>
                    <xdr:colOff>190500</xdr:colOff>
                    <xdr:row>35</xdr:row>
                    <xdr:rowOff>1828800</xdr:rowOff>
                  </from>
                  <to>
                    <xdr:col>5</xdr:col>
                    <xdr:colOff>295275</xdr:colOff>
                    <xdr:row>35</xdr:row>
                    <xdr:rowOff>2057400</xdr:rowOff>
                  </to>
                </anchor>
              </controlPr>
            </control>
          </mc:Choice>
        </mc:AlternateContent>
        <mc:AlternateContent xmlns:mc="http://schemas.openxmlformats.org/markup-compatibility/2006">
          <mc:Choice Requires="x14">
            <control shapeId="2332" r:id="rId184" name="Check Box 284">
              <controlPr defaultSize="0" autoFill="0" autoLine="0" autoPict="0">
                <anchor moveWithCells="1">
                  <from>
                    <xdr:col>5</xdr:col>
                    <xdr:colOff>390525</xdr:colOff>
                    <xdr:row>35</xdr:row>
                    <xdr:rowOff>1828800</xdr:rowOff>
                  </from>
                  <to>
                    <xdr:col>6</xdr:col>
                    <xdr:colOff>295275</xdr:colOff>
                    <xdr:row>35</xdr:row>
                    <xdr:rowOff>2057400</xdr:rowOff>
                  </to>
                </anchor>
              </controlPr>
            </control>
          </mc:Choice>
        </mc:AlternateContent>
        <mc:AlternateContent xmlns:mc="http://schemas.openxmlformats.org/markup-compatibility/2006">
          <mc:Choice Requires="x14">
            <control shapeId="2333" r:id="rId185" name="Check Box 285">
              <controlPr defaultSize="0" autoFill="0" autoLine="0" autoPict="0">
                <anchor moveWithCells="1">
                  <from>
                    <xdr:col>6</xdr:col>
                    <xdr:colOff>390525</xdr:colOff>
                    <xdr:row>35</xdr:row>
                    <xdr:rowOff>1828800</xdr:rowOff>
                  </from>
                  <to>
                    <xdr:col>8</xdr:col>
                    <xdr:colOff>57150</xdr:colOff>
                    <xdr:row>35</xdr:row>
                    <xdr:rowOff>2057400</xdr:rowOff>
                  </to>
                </anchor>
              </controlPr>
            </control>
          </mc:Choice>
        </mc:AlternateContent>
        <mc:AlternateContent xmlns:mc="http://schemas.openxmlformats.org/markup-compatibility/2006">
          <mc:Choice Requires="x14">
            <control shapeId="2334" r:id="rId186" name="Check Box 286">
              <controlPr defaultSize="0" autoFill="0" autoLine="0" autoPict="0">
                <anchor moveWithCells="1">
                  <from>
                    <xdr:col>8</xdr:col>
                    <xdr:colOff>152400</xdr:colOff>
                    <xdr:row>35</xdr:row>
                    <xdr:rowOff>1828800</xdr:rowOff>
                  </from>
                  <to>
                    <xdr:col>9</xdr:col>
                    <xdr:colOff>552450</xdr:colOff>
                    <xdr:row>35</xdr:row>
                    <xdr:rowOff>2057400</xdr:rowOff>
                  </to>
                </anchor>
              </controlPr>
            </control>
          </mc:Choice>
        </mc:AlternateContent>
        <mc:AlternateContent xmlns:mc="http://schemas.openxmlformats.org/markup-compatibility/2006">
          <mc:Choice Requires="x14">
            <control shapeId="2335" r:id="rId187" name="Option Button 287">
              <controlPr defaultSize="0" autoFill="0" autoLine="0" autoPict="0" altText="1. ぜんぜん　　困らなかった">
                <anchor moveWithCells="1">
                  <from>
                    <xdr:col>4</xdr:col>
                    <xdr:colOff>57150</xdr:colOff>
                    <xdr:row>36</xdr:row>
                    <xdr:rowOff>95250</xdr:rowOff>
                  </from>
                  <to>
                    <xdr:col>5</xdr:col>
                    <xdr:colOff>114300</xdr:colOff>
                    <xdr:row>36</xdr:row>
                    <xdr:rowOff>609600</xdr:rowOff>
                  </to>
                </anchor>
              </controlPr>
            </control>
          </mc:Choice>
        </mc:AlternateContent>
        <mc:AlternateContent xmlns:mc="http://schemas.openxmlformats.org/markup-compatibility/2006">
          <mc:Choice Requires="x14">
            <control shapeId="2336" r:id="rId188" name="Option Button 288">
              <controlPr defaultSize="0" autoFill="0" autoLine="0" autoPict="0">
                <anchor moveWithCells="1">
                  <from>
                    <xdr:col>5</xdr:col>
                    <xdr:colOff>285750</xdr:colOff>
                    <xdr:row>36</xdr:row>
                    <xdr:rowOff>95250</xdr:rowOff>
                  </from>
                  <to>
                    <xdr:col>6</xdr:col>
                    <xdr:colOff>114300</xdr:colOff>
                    <xdr:row>36</xdr:row>
                    <xdr:rowOff>581025</xdr:rowOff>
                  </to>
                </anchor>
              </controlPr>
            </control>
          </mc:Choice>
        </mc:AlternateContent>
        <mc:AlternateContent xmlns:mc="http://schemas.openxmlformats.org/markup-compatibility/2006">
          <mc:Choice Requires="x14">
            <control shapeId="2337" r:id="rId189" name="Option Button 289">
              <controlPr defaultSize="0" autoFill="0" autoLine="0" autoPict="0">
                <anchor moveWithCells="1">
                  <from>
                    <xdr:col>6</xdr:col>
                    <xdr:colOff>285750</xdr:colOff>
                    <xdr:row>36</xdr:row>
                    <xdr:rowOff>95250</xdr:rowOff>
                  </from>
                  <to>
                    <xdr:col>7</xdr:col>
                    <xdr:colOff>209550</xdr:colOff>
                    <xdr:row>36</xdr:row>
                    <xdr:rowOff>590550</xdr:rowOff>
                  </to>
                </anchor>
              </controlPr>
            </control>
          </mc:Choice>
        </mc:AlternateContent>
        <mc:AlternateContent xmlns:mc="http://schemas.openxmlformats.org/markup-compatibility/2006">
          <mc:Choice Requires="x14">
            <control shapeId="2338" r:id="rId190" name="Option Button 290">
              <controlPr defaultSize="0" autoFill="0" autoLine="0" autoPict="0">
                <anchor moveWithCells="1">
                  <from>
                    <xdr:col>7</xdr:col>
                    <xdr:colOff>304800</xdr:colOff>
                    <xdr:row>36</xdr:row>
                    <xdr:rowOff>95250</xdr:rowOff>
                  </from>
                  <to>
                    <xdr:col>8</xdr:col>
                    <xdr:colOff>333375</xdr:colOff>
                    <xdr:row>36</xdr:row>
                    <xdr:rowOff>581025</xdr:rowOff>
                  </to>
                </anchor>
              </controlPr>
            </control>
          </mc:Choice>
        </mc:AlternateContent>
        <mc:AlternateContent xmlns:mc="http://schemas.openxmlformats.org/markup-compatibility/2006">
          <mc:Choice Requires="x14">
            <control shapeId="2339" r:id="rId191" name="Option Button 291">
              <controlPr defaultSize="0" autoFill="0" autoLine="0" autoPict="0">
                <anchor moveWithCells="1">
                  <from>
                    <xdr:col>8</xdr:col>
                    <xdr:colOff>504825</xdr:colOff>
                    <xdr:row>36</xdr:row>
                    <xdr:rowOff>95250</xdr:rowOff>
                  </from>
                  <to>
                    <xdr:col>9</xdr:col>
                    <xdr:colOff>409575</xdr:colOff>
                    <xdr:row>36</xdr:row>
                    <xdr:rowOff>581025</xdr:rowOff>
                  </to>
                </anchor>
              </controlPr>
            </control>
          </mc:Choice>
        </mc:AlternateContent>
        <mc:AlternateContent xmlns:mc="http://schemas.openxmlformats.org/markup-compatibility/2006">
          <mc:Choice Requires="x14">
            <control shapeId="2340" r:id="rId192" name="Group Box 292">
              <controlPr defaultSize="0" print="0" autoFill="0" autoPict="0">
                <anchor moveWithCells="1">
                  <from>
                    <xdr:col>0</xdr:col>
                    <xdr:colOff>0</xdr:colOff>
                    <xdr:row>36</xdr:row>
                    <xdr:rowOff>19050</xdr:rowOff>
                  </from>
                  <to>
                    <xdr:col>12</xdr:col>
                    <xdr:colOff>476250</xdr:colOff>
                    <xdr:row>37</xdr:row>
                    <xdr:rowOff>0</xdr:rowOff>
                  </to>
                </anchor>
              </controlPr>
            </control>
          </mc:Choice>
        </mc:AlternateContent>
        <mc:AlternateContent xmlns:mc="http://schemas.openxmlformats.org/markup-compatibility/2006">
          <mc:Choice Requires="x14">
            <control shapeId="2341" r:id="rId193" name="Option Button 293">
              <controlPr defaultSize="0" autoFill="0" autoLine="0" autoPict="0">
                <anchor moveWithCells="1">
                  <from>
                    <xdr:col>9</xdr:col>
                    <xdr:colOff>581025</xdr:colOff>
                    <xdr:row>36</xdr:row>
                    <xdr:rowOff>95250</xdr:rowOff>
                  </from>
                  <to>
                    <xdr:col>10</xdr:col>
                    <xdr:colOff>590550</xdr:colOff>
                    <xdr:row>36</xdr:row>
                    <xdr:rowOff>581025</xdr:rowOff>
                  </to>
                </anchor>
              </controlPr>
            </control>
          </mc:Choice>
        </mc:AlternateContent>
        <mc:AlternateContent xmlns:mc="http://schemas.openxmlformats.org/markup-compatibility/2006">
          <mc:Choice Requires="x14">
            <control shapeId="2342" r:id="rId194" name="Option Button 294">
              <controlPr defaultSize="0" autoFill="0" autoLine="0" autoPict="0">
                <anchor moveWithCells="1">
                  <from>
                    <xdr:col>11</xdr:col>
                    <xdr:colOff>76200</xdr:colOff>
                    <xdr:row>36</xdr:row>
                    <xdr:rowOff>95250</xdr:rowOff>
                  </from>
                  <to>
                    <xdr:col>12</xdr:col>
                    <xdr:colOff>323850</xdr:colOff>
                    <xdr:row>36</xdr:row>
                    <xdr:rowOff>581025</xdr:rowOff>
                  </to>
                </anchor>
              </controlPr>
            </control>
          </mc:Choice>
        </mc:AlternateContent>
        <mc:AlternateContent xmlns:mc="http://schemas.openxmlformats.org/markup-compatibility/2006">
          <mc:Choice Requires="x14">
            <control shapeId="2343" r:id="rId195" name="Option Button 295">
              <controlPr defaultSize="0" autoFill="0" autoLine="0" autoPict="0">
                <anchor moveWithCells="1">
                  <from>
                    <xdr:col>4</xdr:col>
                    <xdr:colOff>57150</xdr:colOff>
                    <xdr:row>37</xdr:row>
                    <xdr:rowOff>104775</xdr:rowOff>
                  </from>
                  <to>
                    <xdr:col>5</xdr:col>
                    <xdr:colOff>114300</xdr:colOff>
                    <xdr:row>37</xdr:row>
                    <xdr:rowOff>619125</xdr:rowOff>
                  </to>
                </anchor>
              </controlPr>
            </control>
          </mc:Choice>
        </mc:AlternateContent>
        <mc:AlternateContent xmlns:mc="http://schemas.openxmlformats.org/markup-compatibility/2006">
          <mc:Choice Requires="x14">
            <control shapeId="2344" r:id="rId196" name="Option Button 296">
              <controlPr defaultSize="0" autoFill="0" autoLine="0" autoPict="0">
                <anchor moveWithCells="1">
                  <from>
                    <xdr:col>5</xdr:col>
                    <xdr:colOff>285750</xdr:colOff>
                    <xdr:row>37</xdr:row>
                    <xdr:rowOff>104775</xdr:rowOff>
                  </from>
                  <to>
                    <xdr:col>6</xdr:col>
                    <xdr:colOff>114300</xdr:colOff>
                    <xdr:row>37</xdr:row>
                    <xdr:rowOff>581025</xdr:rowOff>
                  </to>
                </anchor>
              </controlPr>
            </control>
          </mc:Choice>
        </mc:AlternateContent>
        <mc:AlternateContent xmlns:mc="http://schemas.openxmlformats.org/markup-compatibility/2006">
          <mc:Choice Requires="x14">
            <control shapeId="2345" r:id="rId197" name="Option Button 297">
              <controlPr defaultSize="0" autoFill="0" autoLine="0" autoPict="0">
                <anchor moveWithCells="1">
                  <from>
                    <xdr:col>6</xdr:col>
                    <xdr:colOff>285750</xdr:colOff>
                    <xdr:row>37</xdr:row>
                    <xdr:rowOff>104775</xdr:rowOff>
                  </from>
                  <to>
                    <xdr:col>7</xdr:col>
                    <xdr:colOff>209550</xdr:colOff>
                    <xdr:row>37</xdr:row>
                    <xdr:rowOff>590550</xdr:rowOff>
                  </to>
                </anchor>
              </controlPr>
            </control>
          </mc:Choice>
        </mc:AlternateContent>
        <mc:AlternateContent xmlns:mc="http://schemas.openxmlformats.org/markup-compatibility/2006">
          <mc:Choice Requires="x14">
            <control shapeId="2346" r:id="rId198" name="Option Button 298">
              <controlPr defaultSize="0" autoFill="0" autoLine="0" autoPict="0">
                <anchor moveWithCells="1">
                  <from>
                    <xdr:col>7</xdr:col>
                    <xdr:colOff>304800</xdr:colOff>
                    <xdr:row>37</xdr:row>
                    <xdr:rowOff>104775</xdr:rowOff>
                  </from>
                  <to>
                    <xdr:col>8</xdr:col>
                    <xdr:colOff>333375</xdr:colOff>
                    <xdr:row>37</xdr:row>
                    <xdr:rowOff>581025</xdr:rowOff>
                  </to>
                </anchor>
              </controlPr>
            </control>
          </mc:Choice>
        </mc:AlternateContent>
        <mc:AlternateContent xmlns:mc="http://schemas.openxmlformats.org/markup-compatibility/2006">
          <mc:Choice Requires="x14">
            <control shapeId="2347" r:id="rId199" name="Option Button 299">
              <controlPr defaultSize="0" autoFill="0" autoLine="0" autoPict="0">
                <anchor moveWithCells="1">
                  <from>
                    <xdr:col>8</xdr:col>
                    <xdr:colOff>504825</xdr:colOff>
                    <xdr:row>37</xdr:row>
                    <xdr:rowOff>104775</xdr:rowOff>
                  </from>
                  <to>
                    <xdr:col>9</xdr:col>
                    <xdr:colOff>409575</xdr:colOff>
                    <xdr:row>37</xdr:row>
                    <xdr:rowOff>581025</xdr:rowOff>
                  </to>
                </anchor>
              </controlPr>
            </control>
          </mc:Choice>
        </mc:AlternateContent>
        <mc:AlternateContent xmlns:mc="http://schemas.openxmlformats.org/markup-compatibility/2006">
          <mc:Choice Requires="x14">
            <control shapeId="2348" r:id="rId200" name="Group Box 300">
              <controlPr defaultSize="0" print="0" autoFill="0" autoPict="0">
                <anchor moveWithCells="1">
                  <from>
                    <xdr:col>0</xdr:col>
                    <xdr:colOff>0</xdr:colOff>
                    <xdr:row>37</xdr:row>
                    <xdr:rowOff>19050</xdr:rowOff>
                  </from>
                  <to>
                    <xdr:col>12</xdr:col>
                    <xdr:colOff>476250</xdr:colOff>
                    <xdr:row>37</xdr:row>
                    <xdr:rowOff>657225</xdr:rowOff>
                  </to>
                </anchor>
              </controlPr>
            </control>
          </mc:Choice>
        </mc:AlternateContent>
        <mc:AlternateContent xmlns:mc="http://schemas.openxmlformats.org/markup-compatibility/2006">
          <mc:Choice Requires="x14">
            <control shapeId="2349" r:id="rId201" name="Option Button 301">
              <controlPr defaultSize="0" autoFill="0" autoLine="0" autoPict="0">
                <anchor moveWithCells="1">
                  <from>
                    <xdr:col>9</xdr:col>
                    <xdr:colOff>581025</xdr:colOff>
                    <xdr:row>37</xdr:row>
                    <xdr:rowOff>104775</xdr:rowOff>
                  </from>
                  <to>
                    <xdr:col>10</xdr:col>
                    <xdr:colOff>590550</xdr:colOff>
                    <xdr:row>37</xdr:row>
                    <xdr:rowOff>581025</xdr:rowOff>
                  </to>
                </anchor>
              </controlPr>
            </control>
          </mc:Choice>
        </mc:AlternateContent>
        <mc:AlternateContent xmlns:mc="http://schemas.openxmlformats.org/markup-compatibility/2006">
          <mc:Choice Requires="x14">
            <control shapeId="2350" r:id="rId202" name="Option Button 302">
              <controlPr defaultSize="0" autoFill="0" autoLine="0" autoPict="0">
                <anchor moveWithCells="1">
                  <from>
                    <xdr:col>11</xdr:col>
                    <xdr:colOff>76200</xdr:colOff>
                    <xdr:row>37</xdr:row>
                    <xdr:rowOff>104775</xdr:rowOff>
                  </from>
                  <to>
                    <xdr:col>12</xdr:col>
                    <xdr:colOff>323850</xdr:colOff>
                    <xdr:row>37</xdr:row>
                    <xdr:rowOff>581025</xdr:rowOff>
                  </to>
                </anchor>
              </controlPr>
            </control>
          </mc:Choice>
        </mc:AlternateContent>
        <mc:AlternateContent xmlns:mc="http://schemas.openxmlformats.org/markup-compatibility/2006">
          <mc:Choice Requires="x14">
            <control shapeId="2352" r:id="rId203" name="Option Button 304">
              <controlPr defaultSize="0" autoFill="0" autoLine="0" autoPict="0">
                <anchor moveWithCells="1">
                  <from>
                    <xdr:col>4</xdr:col>
                    <xdr:colOff>57150</xdr:colOff>
                    <xdr:row>39</xdr:row>
                    <xdr:rowOff>85725</xdr:rowOff>
                  </from>
                  <to>
                    <xdr:col>5</xdr:col>
                    <xdr:colOff>114300</xdr:colOff>
                    <xdr:row>39</xdr:row>
                    <xdr:rowOff>619125</xdr:rowOff>
                  </to>
                </anchor>
              </controlPr>
            </control>
          </mc:Choice>
        </mc:AlternateContent>
        <mc:AlternateContent xmlns:mc="http://schemas.openxmlformats.org/markup-compatibility/2006">
          <mc:Choice Requires="x14">
            <control shapeId="2353" r:id="rId204" name="Option Button 305">
              <controlPr defaultSize="0" autoFill="0" autoLine="0" autoPict="0">
                <anchor moveWithCells="1">
                  <from>
                    <xdr:col>5</xdr:col>
                    <xdr:colOff>285750</xdr:colOff>
                    <xdr:row>39</xdr:row>
                    <xdr:rowOff>85725</xdr:rowOff>
                  </from>
                  <to>
                    <xdr:col>6</xdr:col>
                    <xdr:colOff>114300</xdr:colOff>
                    <xdr:row>39</xdr:row>
                    <xdr:rowOff>561975</xdr:rowOff>
                  </to>
                </anchor>
              </controlPr>
            </control>
          </mc:Choice>
        </mc:AlternateContent>
        <mc:AlternateContent xmlns:mc="http://schemas.openxmlformats.org/markup-compatibility/2006">
          <mc:Choice Requires="x14">
            <control shapeId="2354" r:id="rId205" name="Option Button 306">
              <controlPr defaultSize="0" autoFill="0" autoLine="0" autoPict="0">
                <anchor moveWithCells="1">
                  <from>
                    <xdr:col>6</xdr:col>
                    <xdr:colOff>285750</xdr:colOff>
                    <xdr:row>39</xdr:row>
                    <xdr:rowOff>85725</xdr:rowOff>
                  </from>
                  <to>
                    <xdr:col>7</xdr:col>
                    <xdr:colOff>190500</xdr:colOff>
                    <xdr:row>39</xdr:row>
                    <xdr:rowOff>609600</xdr:rowOff>
                  </to>
                </anchor>
              </controlPr>
            </control>
          </mc:Choice>
        </mc:AlternateContent>
        <mc:AlternateContent xmlns:mc="http://schemas.openxmlformats.org/markup-compatibility/2006">
          <mc:Choice Requires="x14">
            <control shapeId="2355" r:id="rId206" name="Option Button 307">
              <controlPr defaultSize="0" autoFill="0" autoLine="0" autoPict="0">
                <anchor moveWithCells="1">
                  <from>
                    <xdr:col>7</xdr:col>
                    <xdr:colOff>304800</xdr:colOff>
                    <xdr:row>39</xdr:row>
                    <xdr:rowOff>85725</xdr:rowOff>
                  </from>
                  <to>
                    <xdr:col>8</xdr:col>
                    <xdr:colOff>333375</xdr:colOff>
                    <xdr:row>39</xdr:row>
                    <xdr:rowOff>561975</xdr:rowOff>
                  </to>
                </anchor>
              </controlPr>
            </control>
          </mc:Choice>
        </mc:AlternateContent>
        <mc:AlternateContent xmlns:mc="http://schemas.openxmlformats.org/markup-compatibility/2006">
          <mc:Choice Requires="x14">
            <control shapeId="2356" r:id="rId207" name="Option Button 308">
              <controlPr defaultSize="0" autoFill="0" autoLine="0" autoPict="0">
                <anchor moveWithCells="1">
                  <from>
                    <xdr:col>8</xdr:col>
                    <xdr:colOff>504825</xdr:colOff>
                    <xdr:row>39</xdr:row>
                    <xdr:rowOff>85725</xdr:rowOff>
                  </from>
                  <to>
                    <xdr:col>9</xdr:col>
                    <xdr:colOff>409575</xdr:colOff>
                    <xdr:row>39</xdr:row>
                    <xdr:rowOff>561975</xdr:rowOff>
                  </to>
                </anchor>
              </controlPr>
            </control>
          </mc:Choice>
        </mc:AlternateContent>
        <mc:AlternateContent xmlns:mc="http://schemas.openxmlformats.org/markup-compatibility/2006">
          <mc:Choice Requires="x14">
            <control shapeId="2357" r:id="rId208" name="Group Box 309">
              <controlPr defaultSize="0" print="0" autoFill="0" autoPict="0">
                <anchor moveWithCells="1">
                  <from>
                    <xdr:col>0</xdr:col>
                    <xdr:colOff>0</xdr:colOff>
                    <xdr:row>39</xdr:row>
                    <xdr:rowOff>9525</xdr:rowOff>
                  </from>
                  <to>
                    <xdr:col>12</xdr:col>
                    <xdr:colOff>476250</xdr:colOff>
                    <xdr:row>39</xdr:row>
                    <xdr:rowOff>647700</xdr:rowOff>
                  </to>
                </anchor>
              </controlPr>
            </control>
          </mc:Choice>
        </mc:AlternateContent>
        <mc:AlternateContent xmlns:mc="http://schemas.openxmlformats.org/markup-compatibility/2006">
          <mc:Choice Requires="x14">
            <control shapeId="2358" r:id="rId209" name="Option Button 310">
              <controlPr defaultSize="0" autoFill="0" autoLine="0" autoPict="0">
                <anchor moveWithCells="1">
                  <from>
                    <xdr:col>9</xdr:col>
                    <xdr:colOff>581025</xdr:colOff>
                    <xdr:row>39</xdr:row>
                    <xdr:rowOff>85725</xdr:rowOff>
                  </from>
                  <to>
                    <xdr:col>10</xdr:col>
                    <xdr:colOff>590550</xdr:colOff>
                    <xdr:row>39</xdr:row>
                    <xdr:rowOff>561975</xdr:rowOff>
                  </to>
                </anchor>
              </controlPr>
            </control>
          </mc:Choice>
        </mc:AlternateContent>
        <mc:AlternateContent xmlns:mc="http://schemas.openxmlformats.org/markup-compatibility/2006">
          <mc:Choice Requires="x14">
            <control shapeId="2359" r:id="rId210" name="Option Button 311">
              <controlPr defaultSize="0" autoFill="0" autoLine="0" autoPict="0">
                <anchor moveWithCells="1">
                  <from>
                    <xdr:col>11</xdr:col>
                    <xdr:colOff>76200</xdr:colOff>
                    <xdr:row>39</xdr:row>
                    <xdr:rowOff>85725</xdr:rowOff>
                  </from>
                  <to>
                    <xdr:col>12</xdr:col>
                    <xdr:colOff>323850</xdr:colOff>
                    <xdr:row>39</xdr:row>
                    <xdr:rowOff>561975</xdr:rowOff>
                  </to>
                </anchor>
              </controlPr>
            </control>
          </mc:Choice>
        </mc:AlternateContent>
        <mc:AlternateContent xmlns:mc="http://schemas.openxmlformats.org/markup-compatibility/2006">
          <mc:Choice Requires="x14">
            <control shapeId="2360" r:id="rId211" name="Option Button 312">
              <controlPr defaultSize="0" autoFill="0" autoLine="0" autoPict="0">
                <anchor moveWithCells="1">
                  <from>
                    <xdr:col>4</xdr:col>
                    <xdr:colOff>57150</xdr:colOff>
                    <xdr:row>44</xdr:row>
                    <xdr:rowOff>95250</xdr:rowOff>
                  </from>
                  <to>
                    <xdr:col>5</xdr:col>
                    <xdr:colOff>57150</xdr:colOff>
                    <xdr:row>44</xdr:row>
                    <xdr:rowOff>581025</xdr:rowOff>
                  </to>
                </anchor>
              </controlPr>
            </control>
          </mc:Choice>
        </mc:AlternateContent>
        <mc:AlternateContent xmlns:mc="http://schemas.openxmlformats.org/markup-compatibility/2006">
          <mc:Choice Requires="x14">
            <control shapeId="2361" r:id="rId212" name="Option Button 313">
              <controlPr defaultSize="0" autoFill="0" autoLine="0" autoPict="0">
                <anchor moveWithCells="1">
                  <from>
                    <xdr:col>5</xdr:col>
                    <xdr:colOff>409575</xdr:colOff>
                    <xdr:row>44</xdr:row>
                    <xdr:rowOff>95250</xdr:rowOff>
                  </from>
                  <to>
                    <xdr:col>6</xdr:col>
                    <xdr:colOff>419100</xdr:colOff>
                    <xdr:row>44</xdr:row>
                    <xdr:rowOff>581025</xdr:rowOff>
                  </to>
                </anchor>
              </controlPr>
            </control>
          </mc:Choice>
        </mc:AlternateContent>
        <mc:AlternateContent xmlns:mc="http://schemas.openxmlformats.org/markup-compatibility/2006">
          <mc:Choice Requires="x14">
            <control shapeId="2362" r:id="rId213" name="Option Button 314">
              <controlPr defaultSize="0" autoFill="0" autoLine="0" autoPict="0">
                <anchor moveWithCells="1">
                  <from>
                    <xdr:col>7</xdr:col>
                    <xdr:colOff>85725</xdr:colOff>
                    <xdr:row>44</xdr:row>
                    <xdr:rowOff>95250</xdr:rowOff>
                  </from>
                  <to>
                    <xdr:col>8</xdr:col>
                    <xdr:colOff>304800</xdr:colOff>
                    <xdr:row>44</xdr:row>
                    <xdr:rowOff>581025</xdr:rowOff>
                  </to>
                </anchor>
              </controlPr>
            </control>
          </mc:Choice>
        </mc:AlternateContent>
        <mc:AlternateContent xmlns:mc="http://schemas.openxmlformats.org/markup-compatibility/2006">
          <mc:Choice Requires="x14">
            <control shapeId="2363" r:id="rId214" name="Option Button 315">
              <controlPr defaultSize="0" autoFill="0" autoLine="0" autoPict="0">
                <anchor moveWithCells="1">
                  <from>
                    <xdr:col>8</xdr:col>
                    <xdr:colOff>666750</xdr:colOff>
                    <xdr:row>44</xdr:row>
                    <xdr:rowOff>95250</xdr:rowOff>
                  </from>
                  <to>
                    <xdr:col>10</xdr:col>
                    <xdr:colOff>200025</xdr:colOff>
                    <xdr:row>44</xdr:row>
                    <xdr:rowOff>581025</xdr:rowOff>
                  </to>
                </anchor>
              </controlPr>
            </control>
          </mc:Choice>
        </mc:AlternateContent>
        <mc:AlternateContent xmlns:mc="http://schemas.openxmlformats.org/markup-compatibility/2006">
          <mc:Choice Requires="x14">
            <control shapeId="2364" r:id="rId215" name="Option Button 316">
              <controlPr defaultSize="0" autoFill="0" autoLine="0" autoPict="0">
                <anchor moveWithCells="1">
                  <from>
                    <xdr:col>10</xdr:col>
                    <xdr:colOff>552450</xdr:colOff>
                    <xdr:row>44</xdr:row>
                    <xdr:rowOff>95250</xdr:rowOff>
                  </from>
                  <to>
                    <xdr:col>12</xdr:col>
                    <xdr:colOff>85725</xdr:colOff>
                    <xdr:row>44</xdr:row>
                    <xdr:rowOff>581025</xdr:rowOff>
                  </to>
                </anchor>
              </controlPr>
            </control>
          </mc:Choice>
        </mc:AlternateContent>
        <mc:AlternateContent xmlns:mc="http://schemas.openxmlformats.org/markup-compatibility/2006">
          <mc:Choice Requires="x14">
            <control shapeId="2365" r:id="rId216" name="Group Box 317">
              <controlPr defaultSize="0" print="0" autoFill="0" autoPict="0">
                <anchor moveWithCells="1">
                  <from>
                    <xdr:col>0</xdr:col>
                    <xdr:colOff>0</xdr:colOff>
                    <xdr:row>44</xdr:row>
                    <xdr:rowOff>19050</xdr:rowOff>
                  </from>
                  <to>
                    <xdr:col>12</xdr:col>
                    <xdr:colOff>476250</xdr:colOff>
                    <xdr:row>44</xdr:row>
                    <xdr:rowOff>647700</xdr:rowOff>
                  </to>
                </anchor>
              </controlPr>
            </control>
          </mc:Choice>
        </mc:AlternateContent>
        <mc:AlternateContent xmlns:mc="http://schemas.openxmlformats.org/markup-compatibility/2006">
          <mc:Choice Requires="x14">
            <control shapeId="2366" r:id="rId217" name="Option Button 318">
              <controlPr defaultSize="0" autoFill="0" autoLine="0" autoPict="0">
                <anchor moveWithCells="1">
                  <from>
                    <xdr:col>4</xdr:col>
                    <xdr:colOff>57150</xdr:colOff>
                    <xdr:row>45</xdr:row>
                    <xdr:rowOff>114300</xdr:rowOff>
                  </from>
                  <to>
                    <xdr:col>5</xdr:col>
                    <xdr:colOff>57150</xdr:colOff>
                    <xdr:row>45</xdr:row>
                    <xdr:rowOff>590550</xdr:rowOff>
                  </to>
                </anchor>
              </controlPr>
            </control>
          </mc:Choice>
        </mc:AlternateContent>
        <mc:AlternateContent xmlns:mc="http://schemas.openxmlformats.org/markup-compatibility/2006">
          <mc:Choice Requires="x14">
            <control shapeId="2367" r:id="rId218" name="Option Button 319">
              <controlPr defaultSize="0" autoFill="0" autoLine="0" autoPict="0">
                <anchor moveWithCells="1">
                  <from>
                    <xdr:col>5</xdr:col>
                    <xdr:colOff>419100</xdr:colOff>
                    <xdr:row>45</xdr:row>
                    <xdr:rowOff>114300</xdr:rowOff>
                  </from>
                  <to>
                    <xdr:col>6</xdr:col>
                    <xdr:colOff>419100</xdr:colOff>
                    <xdr:row>45</xdr:row>
                    <xdr:rowOff>590550</xdr:rowOff>
                  </to>
                </anchor>
              </controlPr>
            </control>
          </mc:Choice>
        </mc:AlternateContent>
        <mc:AlternateContent xmlns:mc="http://schemas.openxmlformats.org/markup-compatibility/2006">
          <mc:Choice Requires="x14">
            <control shapeId="2368" r:id="rId219" name="Option Button 320">
              <controlPr defaultSize="0" autoFill="0" autoLine="0" autoPict="0">
                <anchor moveWithCells="1">
                  <from>
                    <xdr:col>7</xdr:col>
                    <xdr:colOff>85725</xdr:colOff>
                    <xdr:row>45</xdr:row>
                    <xdr:rowOff>114300</xdr:rowOff>
                  </from>
                  <to>
                    <xdr:col>8</xdr:col>
                    <xdr:colOff>304800</xdr:colOff>
                    <xdr:row>45</xdr:row>
                    <xdr:rowOff>590550</xdr:rowOff>
                  </to>
                </anchor>
              </controlPr>
            </control>
          </mc:Choice>
        </mc:AlternateContent>
        <mc:AlternateContent xmlns:mc="http://schemas.openxmlformats.org/markup-compatibility/2006">
          <mc:Choice Requires="x14">
            <control shapeId="2369" r:id="rId220" name="Option Button 321">
              <controlPr defaultSize="0" autoFill="0" autoLine="0" autoPict="0">
                <anchor moveWithCells="1">
                  <from>
                    <xdr:col>8</xdr:col>
                    <xdr:colOff>666750</xdr:colOff>
                    <xdr:row>45</xdr:row>
                    <xdr:rowOff>114300</xdr:rowOff>
                  </from>
                  <to>
                    <xdr:col>10</xdr:col>
                    <xdr:colOff>200025</xdr:colOff>
                    <xdr:row>45</xdr:row>
                    <xdr:rowOff>590550</xdr:rowOff>
                  </to>
                </anchor>
              </controlPr>
            </control>
          </mc:Choice>
        </mc:AlternateContent>
        <mc:AlternateContent xmlns:mc="http://schemas.openxmlformats.org/markup-compatibility/2006">
          <mc:Choice Requires="x14">
            <control shapeId="2370" r:id="rId221" name="Option Button 322">
              <controlPr defaultSize="0" autoFill="0" autoLine="0" autoPict="0">
                <anchor moveWithCells="1">
                  <from>
                    <xdr:col>10</xdr:col>
                    <xdr:colOff>552450</xdr:colOff>
                    <xdr:row>45</xdr:row>
                    <xdr:rowOff>114300</xdr:rowOff>
                  </from>
                  <to>
                    <xdr:col>12</xdr:col>
                    <xdr:colOff>85725</xdr:colOff>
                    <xdr:row>45</xdr:row>
                    <xdr:rowOff>590550</xdr:rowOff>
                  </to>
                </anchor>
              </controlPr>
            </control>
          </mc:Choice>
        </mc:AlternateContent>
        <mc:AlternateContent xmlns:mc="http://schemas.openxmlformats.org/markup-compatibility/2006">
          <mc:Choice Requires="x14">
            <control shapeId="2371" r:id="rId222" name="Group Box 323">
              <controlPr defaultSize="0" print="0" autoFill="0" autoPict="0">
                <anchor moveWithCells="1">
                  <from>
                    <xdr:col>0</xdr:col>
                    <xdr:colOff>0</xdr:colOff>
                    <xdr:row>45</xdr:row>
                    <xdr:rowOff>28575</xdr:rowOff>
                  </from>
                  <to>
                    <xdr:col>12</xdr:col>
                    <xdr:colOff>476250</xdr:colOff>
                    <xdr:row>46</xdr:row>
                    <xdr:rowOff>0</xdr:rowOff>
                  </to>
                </anchor>
              </controlPr>
            </control>
          </mc:Choice>
        </mc:AlternateContent>
        <mc:AlternateContent xmlns:mc="http://schemas.openxmlformats.org/markup-compatibility/2006">
          <mc:Choice Requires="x14">
            <control shapeId="2372" r:id="rId223" name="Option Button 324">
              <controlPr defaultSize="0" autoFill="0" autoLine="0" autoPict="0">
                <anchor moveWithCells="1">
                  <from>
                    <xdr:col>4</xdr:col>
                    <xdr:colOff>57150</xdr:colOff>
                    <xdr:row>46</xdr:row>
                    <xdr:rowOff>95250</xdr:rowOff>
                  </from>
                  <to>
                    <xdr:col>5</xdr:col>
                    <xdr:colOff>57150</xdr:colOff>
                    <xdr:row>46</xdr:row>
                    <xdr:rowOff>600075</xdr:rowOff>
                  </to>
                </anchor>
              </controlPr>
            </control>
          </mc:Choice>
        </mc:AlternateContent>
        <mc:AlternateContent xmlns:mc="http://schemas.openxmlformats.org/markup-compatibility/2006">
          <mc:Choice Requires="x14">
            <control shapeId="2373" r:id="rId224" name="Option Button 325">
              <controlPr defaultSize="0" autoFill="0" autoLine="0" autoPict="0">
                <anchor moveWithCells="1">
                  <from>
                    <xdr:col>5</xdr:col>
                    <xdr:colOff>419100</xdr:colOff>
                    <xdr:row>46</xdr:row>
                    <xdr:rowOff>95250</xdr:rowOff>
                  </from>
                  <to>
                    <xdr:col>6</xdr:col>
                    <xdr:colOff>419100</xdr:colOff>
                    <xdr:row>46</xdr:row>
                    <xdr:rowOff>600075</xdr:rowOff>
                  </to>
                </anchor>
              </controlPr>
            </control>
          </mc:Choice>
        </mc:AlternateContent>
        <mc:AlternateContent xmlns:mc="http://schemas.openxmlformats.org/markup-compatibility/2006">
          <mc:Choice Requires="x14">
            <control shapeId="2374" r:id="rId225" name="Option Button 326">
              <controlPr defaultSize="0" autoFill="0" autoLine="0" autoPict="0">
                <anchor moveWithCells="1">
                  <from>
                    <xdr:col>7</xdr:col>
                    <xdr:colOff>85725</xdr:colOff>
                    <xdr:row>46</xdr:row>
                    <xdr:rowOff>95250</xdr:rowOff>
                  </from>
                  <to>
                    <xdr:col>8</xdr:col>
                    <xdr:colOff>295275</xdr:colOff>
                    <xdr:row>46</xdr:row>
                    <xdr:rowOff>600075</xdr:rowOff>
                  </to>
                </anchor>
              </controlPr>
            </control>
          </mc:Choice>
        </mc:AlternateContent>
        <mc:AlternateContent xmlns:mc="http://schemas.openxmlformats.org/markup-compatibility/2006">
          <mc:Choice Requires="x14">
            <control shapeId="2375" r:id="rId226" name="Option Button 327">
              <controlPr defaultSize="0" autoFill="0" autoLine="0" autoPict="0">
                <anchor moveWithCells="1">
                  <from>
                    <xdr:col>8</xdr:col>
                    <xdr:colOff>657225</xdr:colOff>
                    <xdr:row>46</xdr:row>
                    <xdr:rowOff>95250</xdr:rowOff>
                  </from>
                  <to>
                    <xdr:col>10</xdr:col>
                    <xdr:colOff>190500</xdr:colOff>
                    <xdr:row>46</xdr:row>
                    <xdr:rowOff>600075</xdr:rowOff>
                  </to>
                </anchor>
              </controlPr>
            </control>
          </mc:Choice>
        </mc:AlternateContent>
        <mc:AlternateContent xmlns:mc="http://schemas.openxmlformats.org/markup-compatibility/2006">
          <mc:Choice Requires="x14">
            <control shapeId="2376" r:id="rId227" name="Option Button 328">
              <controlPr defaultSize="0" autoFill="0" autoLine="0" autoPict="0">
                <anchor moveWithCells="1">
                  <from>
                    <xdr:col>10</xdr:col>
                    <xdr:colOff>552450</xdr:colOff>
                    <xdr:row>46</xdr:row>
                    <xdr:rowOff>95250</xdr:rowOff>
                  </from>
                  <to>
                    <xdr:col>12</xdr:col>
                    <xdr:colOff>85725</xdr:colOff>
                    <xdr:row>46</xdr:row>
                    <xdr:rowOff>600075</xdr:rowOff>
                  </to>
                </anchor>
              </controlPr>
            </control>
          </mc:Choice>
        </mc:AlternateContent>
        <mc:AlternateContent xmlns:mc="http://schemas.openxmlformats.org/markup-compatibility/2006">
          <mc:Choice Requires="x14">
            <control shapeId="2377" r:id="rId228" name="Group Box 329">
              <controlPr defaultSize="0" print="0" autoFill="0" autoPict="0">
                <anchor moveWithCells="1">
                  <from>
                    <xdr:col>0</xdr:col>
                    <xdr:colOff>0</xdr:colOff>
                    <xdr:row>46</xdr:row>
                    <xdr:rowOff>19050</xdr:rowOff>
                  </from>
                  <to>
                    <xdr:col>12</xdr:col>
                    <xdr:colOff>476250</xdr:colOff>
                    <xdr:row>46</xdr:row>
                    <xdr:rowOff>657225</xdr:rowOff>
                  </to>
                </anchor>
              </controlPr>
            </control>
          </mc:Choice>
        </mc:AlternateContent>
        <mc:AlternateContent xmlns:mc="http://schemas.openxmlformats.org/markup-compatibility/2006">
          <mc:Choice Requires="x14">
            <control shapeId="2378" r:id="rId229" name="Option Button 330">
              <controlPr defaultSize="0" autoFill="0" autoLine="0" autoPict="0">
                <anchor moveWithCells="1">
                  <from>
                    <xdr:col>4</xdr:col>
                    <xdr:colOff>76200</xdr:colOff>
                    <xdr:row>47</xdr:row>
                    <xdr:rowOff>76200</xdr:rowOff>
                  </from>
                  <to>
                    <xdr:col>9</xdr:col>
                    <xdr:colOff>0</xdr:colOff>
                    <xdr:row>47</xdr:row>
                    <xdr:rowOff>314325</xdr:rowOff>
                  </to>
                </anchor>
              </controlPr>
            </control>
          </mc:Choice>
        </mc:AlternateContent>
        <mc:AlternateContent xmlns:mc="http://schemas.openxmlformats.org/markup-compatibility/2006">
          <mc:Choice Requires="x14">
            <control shapeId="2379" r:id="rId230" name="Option Button 331">
              <controlPr defaultSize="0" autoFill="0" autoLine="0" autoPict="0">
                <anchor moveWithCells="1">
                  <from>
                    <xdr:col>4</xdr:col>
                    <xdr:colOff>76200</xdr:colOff>
                    <xdr:row>47</xdr:row>
                    <xdr:rowOff>304800</xdr:rowOff>
                  </from>
                  <to>
                    <xdr:col>9</xdr:col>
                    <xdr:colOff>76200</xdr:colOff>
                    <xdr:row>47</xdr:row>
                    <xdr:rowOff>542925</xdr:rowOff>
                  </to>
                </anchor>
              </controlPr>
            </control>
          </mc:Choice>
        </mc:AlternateContent>
        <mc:AlternateContent xmlns:mc="http://schemas.openxmlformats.org/markup-compatibility/2006">
          <mc:Choice Requires="x14">
            <control shapeId="2380" r:id="rId231" name="Option Button 332">
              <controlPr defaultSize="0" autoFill="0" autoLine="0" autoPict="0">
                <anchor moveWithCells="1">
                  <from>
                    <xdr:col>4</xdr:col>
                    <xdr:colOff>76200</xdr:colOff>
                    <xdr:row>47</xdr:row>
                    <xdr:rowOff>533400</xdr:rowOff>
                  </from>
                  <to>
                    <xdr:col>9</xdr:col>
                    <xdr:colOff>352425</xdr:colOff>
                    <xdr:row>47</xdr:row>
                    <xdr:rowOff>771525</xdr:rowOff>
                  </to>
                </anchor>
              </controlPr>
            </control>
          </mc:Choice>
        </mc:AlternateContent>
        <mc:AlternateContent xmlns:mc="http://schemas.openxmlformats.org/markup-compatibility/2006">
          <mc:Choice Requires="x14">
            <control shapeId="2381" r:id="rId232" name="Option Button 333">
              <controlPr defaultSize="0" autoFill="0" autoLine="0" autoPict="0">
                <anchor moveWithCells="1">
                  <from>
                    <xdr:col>4</xdr:col>
                    <xdr:colOff>76200</xdr:colOff>
                    <xdr:row>47</xdr:row>
                    <xdr:rowOff>771525</xdr:rowOff>
                  </from>
                  <to>
                    <xdr:col>10</xdr:col>
                    <xdr:colOff>571500</xdr:colOff>
                    <xdr:row>47</xdr:row>
                    <xdr:rowOff>1009650</xdr:rowOff>
                  </to>
                </anchor>
              </controlPr>
            </control>
          </mc:Choice>
        </mc:AlternateContent>
        <mc:AlternateContent xmlns:mc="http://schemas.openxmlformats.org/markup-compatibility/2006">
          <mc:Choice Requires="x14">
            <control shapeId="2383" r:id="rId233" name="Group Box 335">
              <controlPr defaultSize="0" print="0" autoFill="0" autoPict="0">
                <anchor moveWithCells="1">
                  <from>
                    <xdr:col>0</xdr:col>
                    <xdr:colOff>0</xdr:colOff>
                    <xdr:row>47</xdr:row>
                    <xdr:rowOff>9525</xdr:rowOff>
                  </from>
                  <to>
                    <xdr:col>12</xdr:col>
                    <xdr:colOff>542925</xdr:colOff>
                    <xdr:row>47</xdr:row>
                    <xdr:rowOff>1323975</xdr:rowOff>
                  </to>
                </anchor>
              </controlPr>
            </control>
          </mc:Choice>
        </mc:AlternateContent>
        <mc:AlternateContent xmlns:mc="http://schemas.openxmlformats.org/markup-compatibility/2006">
          <mc:Choice Requires="x14">
            <control shapeId="2386" r:id="rId234" name="Option Button 338">
              <controlPr defaultSize="0" autoFill="0" autoLine="0" autoPict="0">
                <anchor moveWithCells="1">
                  <from>
                    <xdr:col>4</xdr:col>
                    <xdr:colOff>76200</xdr:colOff>
                    <xdr:row>47</xdr:row>
                    <xdr:rowOff>1000125</xdr:rowOff>
                  </from>
                  <to>
                    <xdr:col>10</xdr:col>
                    <xdr:colOff>552450</xdr:colOff>
                    <xdr:row>47</xdr:row>
                    <xdr:rowOff>1238250</xdr:rowOff>
                  </to>
                </anchor>
              </controlPr>
            </control>
          </mc:Choice>
        </mc:AlternateContent>
        <mc:AlternateContent xmlns:mc="http://schemas.openxmlformats.org/markup-compatibility/2006">
          <mc:Choice Requires="x14">
            <control shapeId="2388" r:id="rId235" name="Option Button 340">
              <controlPr defaultSize="0" autoFill="0" autoLine="0" autoPict="0">
                <anchor moveWithCells="1">
                  <from>
                    <xdr:col>4</xdr:col>
                    <xdr:colOff>66675</xdr:colOff>
                    <xdr:row>48</xdr:row>
                    <xdr:rowOff>85725</xdr:rowOff>
                  </from>
                  <to>
                    <xdr:col>12</xdr:col>
                    <xdr:colOff>438150</xdr:colOff>
                    <xdr:row>48</xdr:row>
                    <xdr:rowOff>323850</xdr:rowOff>
                  </to>
                </anchor>
              </controlPr>
            </control>
          </mc:Choice>
        </mc:AlternateContent>
        <mc:AlternateContent xmlns:mc="http://schemas.openxmlformats.org/markup-compatibility/2006">
          <mc:Choice Requires="x14">
            <control shapeId="2389" r:id="rId236" name="Option Button 341">
              <controlPr defaultSize="0" autoFill="0" autoLine="0" autoPict="0">
                <anchor moveWithCells="1">
                  <from>
                    <xdr:col>4</xdr:col>
                    <xdr:colOff>66675</xdr:colOff>
                    <xdr:row>48</xdr:row>
                    <xdr:rowOff>304800</xdr:rowOff>
                  </from>
                  <to>
                    <xdr:col>11</xdr:col>
                    <xdr:colOff>571500</xdr:colOff>
                    <xdr:row>48</xdr:row>
                    <xdr:rowOff>542925</xdr:rowOff>
                  </to>
                </anchor>
              </controlPr>
            </control>
          </mc:Choice>
        </mc:AlternateContent>
        <mc:AlternateContent xmlns:mc="http://schemas.openxmlformats.org/markup-compatibility/2006">
          <mc:Choice Requires="x14">
            <control shapeId="2390" r:id="rId237" name="Option Button 342">
              <controlPr defaultSize="0" autoFill="0" autoLine="0" autoPict="0">
                <anchor moveWithCells="1">
                  <from>
                    <xdr:col>4</xdr:col>
                    <xdr:colOff>66675</xdr:colOff>
                    <xdr:row>48</xdr:row>
                    <xdr:rowOff>533400</xdr:rowOff>
                  </from>
                  <to>
                    <xdr:col>12</xdr:col>
                    <xdr:colOff>419100</xdr:colOff>
                    <xdr:row>48</xdr:row>
                    <xdr:rowOff>771525</xdr:rowOff>
                  </to>
                </anchor>
              </controlPr>
            </control>
          </mc:Choice>
        </mc:AlternateContent>
        <mc:AlternateContent xmlns:mc="http://schemas.openxmlformats.org/markup-compatibility/2006">
          <mc:Choice Requires="x14">
            <control shapeId="2391" r:id="rId238" name="Option Button 343">
              <controlPr defaultSize="0" autoFill="0" autoLine="0" autoPict="0">
                <anchor moveWithCells="1">
                  <from>
                    <xdr:col>4</xdr:col>
                    <xdr:colOff>66675</xdr:colOff>
                    <xdr:row>48</xdr:row>
                    <xdr:rowOff>762000</xdr:rowOff>
                  </from>
                  <to>
                    <xdr:col>11</xdr:col>
                    <xdr:colOff>209550</xdr:colOff>
                    <xdr:row>48</xdr:row>
                    <xdr:rowOff>990600</xdr:rowOff>
                  </to>
                </anchor>
              </controlPr>
            </control>
          </mc:Choice>
        </mc:AlternateContent>
        <mc:AlternateContent xmlns:mc="http://schemas.openxmlformats.org/markup-compatibility/2006">
          <mc:Choice Requires="x14">
            <control shapeId="2392" r:id="rId239" name="Group Box 344">
              <controlPr defaultSize="0" print="0" autoFill="0" autoPict="0">
                <anchor moveWithCells="1">
                  <from>
                    <xdr:col>0</xdr:col>
                    <xdr:colOff>0</xdr:colOff>
                    <xdr:row>48</xdr:row>
                    <xdr:rowOff>9525</xdr:rowOff>
                  </from>
                  <to>
                    <xdr:col>12</xdr:col>
                    <xdr:colOff>542925</xdr:colOff>
                    <xdr:row>48</xdr:row>
                    <xdr:rowOff>1314450</xdr:rowOff>
                  </to>
                </anchor>
              </controlPr>
            </control>
          </mc:Choice>
        </mc:AlternateContent>
        <mc:AlternateContent xmlns:mc="http://schemas.openxmlformats.org/markup-compatibility/2006">
          <mc:Choice Requires="x14">
            <control shapeId="2393" r:id="rId240" name="Option Button 345">
              <controlPr defaultSize="0" autoFill="0" autoLine="0" autoPict="0">
                <anchor moveWithCells="1">
                  <from>
                    <xdr:col>4</xdr:col>
                    <xdr:colOff>66675</xdr:colOff>
                    <xdr:row>48</xdr:row>
                    <xdr:rowOff>981075</xdr:rowOff>
                  </from>
                  <to>
                    <xdr:col>8</xdr:col>
                    <xdr:colOff>371475</xdr:colOff>
                    <xdr:row>48</xdr:row>
                    <xdr:rowOff>1219200</xdr:rowOff>
                  </to>
                </anchor>
              </controlPr>
            </control>
          </mc:Choice>
        </mc:AlternateContent>
        <mc:AlternateContent xmlns:mc="http://schemas.openxmlformats.org/markup-compatibility/2006">
          <mc:Choice Requires="x14">
            <control shapeId="2394" r:id="rId241" name="Option Button 346">
              <controlPr defaultSize="0" autoFill="0" autoLine="0" autoPict="0">
                <anchor moveWithCells="1">
                  <from>
                    <xdr:col>4</xdr:col>
                    <xdr:colOff>57150</xdr:colOff>
                    <xdr:row>49</xdr:row>
                    <xdr:rowOff>95250</xdr:rowOff>
                  </from>
                  <to>
                    <xdr:col>5</xdr:col>
                    <xdr:colOff>57150</xdr:colOff>
                    <xdr:row>49</xdr:row>
                    <xdr:rowOff>619125</xdr:rowOff>
                  </to>
                </anchor>
              </controlPr>
            </control>
          </mc:Choice>
        </mc:AlternateContent>
        <mc:AlternateContent xmlns:mc="http://schemas.openxmlformats.org/markup-compatibility/2006">
          <mc:Choice Requires="x14">
            <control shapeId="2395" r:id="rId242" name="Option Button 347">
              <controlPr defaultSize="0" autoFill="0" autoLine="0" autoPict="0">
                <anchor moveWithCells="1">
                  <from>
                    <xdr:col>5</xdr:col>
                    <xdr:colOff>400050</xdr:colOff>
                    <xdr:row>49</xdr:row>
                    <xdr:rowOff>95250</xdr:rowOff>
                  </from>
                  <to>
                    <xdr:col>6</xdr:col>
                    <xdr:colOff>533400</xdr:colOff>
                    <xdr:row>49</xdr:row>
                    <xdr:rowOff>619125</xdr:rowOff>
                  </to>
                </anchor>
              </controlPr>
            </control>
          </mc:Choice>
        </mc:AlternateContent>
        <mc:AlternateContent xmlns:mc="http://schemas.openxmlformats.org/markup-compatibility/2006">
          <mc:Choice Requires="x14">
            <control shapeId="2396" r:id="rId243" name="Option Button 348">
              <controlPr defaultSize="0" autoFill="0" autoLine="0" autoPict="0">
                <anchor moveWithCells="1">
                  <from>
                    <xdr:col>7</xdr:col>
                    <xdr:colOff>190500</xdr:colOff>
                    <xdr:row>49</xdr:row>
                    <xdr:rowOff>95250</xdr:rowOff>
                  </from>
                  <to>
                    <xdr:col>8</xdr:col>
                    <xdr:colOff>342900</xdr:colOff>
                    <xdr:row>49</xdr:row>
                    <xdr:rowOff>619125</xdr:rowOff>
                  </to>
                </anchor>
              </controlPr>
            </control>
          </mc:Choice>
        </mc:AlternateContent>
        <mc:AlternateContent xmlns:mc="http://schemas.openxmlformats.org/markup-compatibility/2006">
          <mc:Choice Requires="x14">
            <control shapeId="2397" r:id="rId244" name="Option Button 349">
              <controlPr defaultSize="0" autoFill="0" autoLine="0" autoPict="0">
                <anchor moveWithCells="1">
                  <from>
                    <xdr:col>9</xdr:col>
                    <xdr:colOff>0</xdr:colOff>
                    <xdr:row>49</xdr:row>
                    <xdr:rowOff>95250</xdr:rowOff>
                  </from>
                  <to>
                    <xdr:col>10</xdr:col>
                    <xdr:colOff>209550</xdr:colOff>
                    <xdr:row>49</xdr:row>
                    <xdr:rowOff>619125</xdr:rowOff>
                  </to>
                </anchor>
              </controlPr>
            </control>
          </mc:Choice>
        </mc:AlternateContent>
        <mc:AlternateContent xmlns:mc="http://schemas.openxmlformats.org/markup-compatibility/2006">
          <mc:Choice Requires="x14">
            <control shapeId="2398" r:id="rId245" name="Option Button 350">
              <controlPr defaultSize="0" autoFill="0" autoLine="0" autoPict="0">
                <anchor moveWithCells="1">
                  <from>
                    <xdr:col>10</xdr:col>
                    <xdr:colOff>552450</xdr:colOff>
                    <xdr:row>49</xdr:row>
                    <xdr:rowOff>95250</xdr:rowOff>
                  </from>
                  <to>
                    <xdr:col>12</xdr:col>
                    <xdr:colOff>85725</xdr:colOff>
                    <xdr:row>49</xdr:row>
                    <xdr:rowOff>619125</xdr:rowOff>
                  </to>
                </anchor>
              </controlPr>
            </control>
          </mc:Choice>
        </mc:AlternateContent>
        <mc:AlternateContent xmlns:mc="http://schemas.openxmlformats.org/markup-compatibility/2006">
          <mc:Choice Requires="x14">
            <control shapeId="2399" r:id="rId246" name="Group Box 351">
              <controlPr defaultSize="0" print="0" autoFill="0" autoPict="0">
                <anchor moveWithCells="1">
                  <from>
                    <xdr:col>0</xdr:col>
                    <xdr:colOff>0</xdr:colOff>
                    <xdr:row>49</xdr:row>
                    <xdr:rowOff>19050</xdr:rowOff>
                  </from>
                  <to>
                    <xdr:col>12</xdr:col>
                    <xdr:colOff>476250</xdr:colOff>
                    <xdr:row>49</xdr:row>
                    <xdr:rowOff>657225</xdr:rowOff>
                  </to>
                </anchor>
              </controlPr>
            </control>
          </mc:Choice>
        </mc:AlternateContent>
        <mc:AlternateContent xmlns:mc="http://schemas.openxmlformats.org/markup-compatibility/2006">
          <mc:Choice Requires="x14">
            <control shapeId="2400" r:id="rId247" name="Option Button 352">
              <controlPr defaultSize="0" autoFill="0" autoLine="0" autoPict="0">
                <anchor moveWithCells="1">
                  <from>
                    <xdr:col>4</xdr:col>
                    <xdr:colOff>57150</xdr:colOff>
                    <xdr:row>50</xdr:row>
                    <xdr:rowOff>85725</xdr:rowOff>
                  </from>
                  <to>
                    <xdr:col>5</xdr:col>
                    <xdr:colOff>57150</xdr:colOff>
                    <xdr:row>50</xdr:row>
                    <xdr:rowOff>590550</xdr:rowOff>
                  </to>
                </anchor>
              </controlPr>
            </control>
          </mc:Choice>
        </mc:AlternateContent>
        <mc:AlternateContent xmlns:mc="http://schemas.openxmlformats.org/markup-compatibility/2006">
          <mc:Choice Requires="x14">
            <control shapeId="2401" r:id="rId248" name="Option Button 353">
              <controlPr defaultSize="0" autoFill="0" autoLine="0" autoPict="0">
                <anchor moveWithCells="1">
                  <from>
                    <xdr:col>5</xdr:col>
                    <xdr:colOff>400050</xdr:colOff>
                    <xdr:row>50</xdr:row>
                    <xdr:rowOff>85725</xdr:rowOff>
                  </from>
                  <to>
                    <xdr:col>6</xdr:col>
                    <xdr:colOff>533400</xdr:colOff>
                    <xdr:row>50</xdr:row>
                    <xdr:rowOff>590550</xdr:rowOff>
                  </to>
                </anchor>
              </controlPr>
            </control>
          </mc:Choice>
        </mc:AlternateContent>
        <mc:AlternateContent xmlns:mc="http://schemas.openxmlformats.org/markup-compatibility/2006">
          <mc:Choice Requires="x14">
            <control shapeId="2402" r:id="rId249" name="Option Button 354">
              <controlPr defaultSize="0" autoFill="0" autoLine="0" autoPict="0">
                <anchor moveWithCells="1">
                  <from>
                    <xdr:col>7</xdr:col>
                    <xdr:colOff>190500</xdr:colOff>
                    <xdr:row>50</xdr:row>
                    <xdr:rowOff>85725</xdr:rowOff>
                  </from>
                  <to>
                    <xdr:col>8</xdr:col>
                    <xdr:colOff>342900</xdr:colOff>
                    <xdr:row>50</xdr:row>
                    <xdr:rowOff>590550</xdr:rowOff>
                  </to>
                </anchor>
              </controlPr>
            </control>
          </mc:Choice>
        </mc:AlternateContent>
        <mc:AlternateContent xmlns:mc="http://schemas.openxmlformats.org/markup-compatibility/2006">
          <mc:Choice Requires="x14">
            <control shapeId="2403" r:id="rId250" name="Option Button 355">
              <controlPr defaultSize="0" autoFill="0" autoLine="0" autoPict="0">
                <anchor moveWithCells="1">
                  <from>
                    <xdr:col>9</xdr:col>
                    <xdr:colOff>0</xdr:colOff>
                    <xdr:row>50</xdr:row>
                    <xdr:rowOff>85725</xdr:rowOff>
                  </from>
                  <to>
                    <xdr:col>10</xdr:col>
                    <xdr:colOff>209550</xdr:colOff>
                    <xdr:row>50</xdr:row>
                    <xdr:rowOff>590550</xdr:rowOff>
                  </to>
                </anchor>
              </controlPr>
            </control>
          </mc:Choice>
        </mc:AlternateContent>
        <mc:AlternateContent xmlns:mc="http://schemas.openxmlformats.org/markup-compatibility/2006">
          <mc:Choice Requires="x14">
            <control shapeId="2404" r:id="rId251" name="Option Button 356">
              <controlPr defaultSize="0" autoFill="0" autoLine="0" autoPict="0">
                <anchor moveWithCells="1">
                  <from>
                    <xdr:col>10</xdr:col>
                    <xdr:colOff>552450</xdr:colOff>
                    <xdr:row>50</xdr:row>
                    <xdr:rowOff>85725</xdr:rowOff>
                  </from>
                  <to>
                    <xdr:col>12</xdr:col>
                    <xdr:colOff>85725</xdr:colOff>
                    <xdr:row>50</xdr:row>
                    <xdr:rowOff>590550</xdr:rowOff>
                  </to>
                </anchor>
              </controlPr>
            </control>
          </mc:Choice>
        </mc:AlternateContent>
        <mc:AlternateContent xmlns:mc="http://schemas.openxmlformats.org/markup-compatibility/2006">
          <mc:Choice Requires="x14">
            <control shapeId="2405" r:id="rId252" name="Group Box 357">
              <controlPr defaultSize="0" print="0" autoFill="0" autoPict="0">
                <anchor moveWithCells="1">
                  <from>
                    <xdr:col>0</xdr:col>
                    <xdr:colOff>0</xdr:colOff>
                    <xdr:row>50</xdr:row>
                    <xdr:rowOff>19050</xdr:rowOff>
                  </from>
                  <to>
                    <xdr:col>12</xdr:col>
                    <xdr:colOff>476250</xdr:colOff>
                    <xdr:row>50</xdr:row>
                    <xdr:rowOff>628650</xdr:rowOff>
                  </to>
                </anchor>
              </controlPr>
            </control>
          </mc:Choice>
        </mc:AlternateContent>
        <mc:AlternateContent xmlns:mc="http://schemas.openxmlformats.org/markup-compatibility/2006">
          <mc:Choice Requires="x14">
            <control shapeId="2406" r:id="rId253" name="Option Button 358">
              <controlPr defaultSize="0" autoFill="0" autoLine="0" autoPict="0">
                <anchor moveWithCells="1">
                  <from>
                    <xdr:col>4</xdr:col>
                    <xdr:colOff>57150</xdr:colOff>
                    <xdr:row>51</xdr:row>
                    <xdr:rowOff>85725</xdr:rowOff>
                  </from>
                  <to>
                    <xdr:col>5</xdr:col>
                    <xdr:colOff>57150</xdr:colOff>
                    <xdr:row>51</xdr:row>
                    <xdr:rowOff>590550</xdr:rowOff>
                  </to>
                </anchor>
              </controlPr>
            </control>
          </mc:Choice>
        </mc:AlternateContent>
        <mc:AlternateContent xmlns:mc="http://schemas.openxmlformats.org/markup-compatibility/2006">
          <mc:Choice Requires="x14">
            <control shapeId="2407" r:id="rId254" name="Option Button 359">
              <controlPr defaultSize="0" autoFill="0" autoLine="0" autoPict="0">
                <anchor moveWithCells="1">
                  <from>
                    <xdr:col>5</xdr:col>
                    <xdr:colOff>409575</xdr:colOff>
                    <xdr:row>51</xdr:row>
                    <xdr:rowOff>85725</xdr:rowOff>
                  </from>
                  <to>
                    <xdr:col>6</xdr:col>
                    <xdr:colOff>514350</xdr:colOff>
                    <xdr:row>51</xdr:row>
                    <xdr:rowOff>590550</xdr:rowOff>
                  </to>
                </anchor>
              </controlPr>
            </control>
          </mc:Choice>
        </mc:AlternateContent>
        <mc:AlternateContent xmlns:mc="http://schemas.openxmlformats.org/markup-compatibility/2006">
          <mc:Choice Requires="x14">
            <control shapeId="2408" r:id="rId255" name="Option Button 360">
              <controlPr defaultSize="0" autoFill="0" autoLine="0" autoPict="0">
                <anchor moveWithCells="1">
                  <from>
                    <xdr:col>7</xdr:col>
                    <xdr:colOff>180975</xdr:colOff>
                    <xdr:row>51</xdr:row>
                    <xdr:rowOff>85725</xdr:rowOff>
                  </from>
                  <to>
                    <xdr:col>8</xdr:col>
                    <xdr:colOff>333375</xdr:colOff>
                    <xdr:row>51</xdr:row>
                    <xdr:rowOff>590550</xdr:rowOff>
                  </to>
                </anchor>
              </controlPr>
            </control>
          </mc:Choice>
        </mc:AlternateContent>
        <mc:AlternateContent xmlns:mc="http://schemas.openxmlformats.org/markup-compatibility/2006">
          <mc:Choice Requires="x14">
            <control shapeId="2409" r:id="rId256" name="Option Button 361">
              <controlPr defaultSize="0" autoFill="0" autoLine="0" autoPict="0">
                <anchor moveWithCells="1">
                  <from>
                    <xdr:col>8</xdr:col>
                    <xdr:colOff>676275</xdr:colOff>
                    <xdr:row>51</xdr:row>
                    <xdr:rowOff>85725</xdr:rowOff>
                  </from>
                  <to>
                    <xdr:col>10</xdr:col>
                    <xdr:colOff>200025</xdr:colOff>
                    <xdr:row>51</xdr:row>
                    <xdr:rowOff>590550</xdr:rowOff>
                  </to>
                </anchor>
              </controlPr>
            </control>
          </mc:Choice>
        </mc:AlternateContent>
        <mc:AlternateContent xmlns:mc="http://schemas.openxmlformats.org/markup-compatibility/2006">
          <mc:Choice Requires="x14">
            <control shapeId="2410" r:id="rId257" name="Option Button 362">
              <controlPr defaultSize="0" autoFill="0" autoLine="0" autoPict="0">
                <anchor moveWithCells="1">
                  <from>
                    <xdr:col>10</xdr:col>
                    <xdr:colOff>552450</xdr:colOff>
                    <xdr:row>51</xdr:row>
                    <xdr:rowOff>85725</xdr:rowOff>
                  </from>
                  <to>
                    <xdr:col>12</xdr:col>
                    <xdr:colOff>85725</xdr:colOff>
                    <xdr:row>51</xdr:row>
                    <xdr:rowOff>590550</xdr:rowOff>
                  </to>
                </anchor>
              </controlPr>
            </control>
          </mc:Choice>
        </mc:AlternateContent>
        <mc:AlternateContent xmlns:mc="http://schemas.openxmlformats.org/markup-compatibility/2006">
          <mc:Choice Requires="x14">
            <control shapeId="2411" r:id="rId258" name="Group Box 363">
              <controlPr defaultSize="0" print="0" autoFill="0" autoPict="0">
                <anchor moveWithCells="1">
                  <from>
                    <xdr:col>0</xdr:col>
                    <xdr:colOff>0</xdr:colOff>
                    <xdr:row>51</xdr:row>
                    <xdr:rowOff>19050</xdr:rowOff>
                  </from>
                  <to>
                    <xdr:col>12</xdr:col>
                    <xdr:colOff>476250</xdr:colOff>
                    <xdr:row>51</xdr:row>
                    <xdr:rowOff>638175</xdr:rowOff>
                  </to>
                </anchor>
              </controlPr>
            </control>
          </mc:Choice>
        </mc:AlternateContent>
        <mc:AlternateContent xmlns:mc="http://schemas.openxmlformats.org/markup-compatibility/2006">
          <mc:Choice Requires="x14">
            <control shapeId="2424" r:id="rId259" name="Check Box 376">
              <controlPr defaultSize="0" autoFill="0" autoLine="0" autoPict="0">
                <anchor moveWithCells="1">
                  <from>
                    <xdr:col>4</xdr:col>
                    <xdr:colOff>104775</xdr:colOff>
                    <xdr:row>38</xdr:row>
                    <xdr:rowOff>104775</xdr:rowOff>
                  </from>
                  <to>
                    <xdr:col>5</xdr:col>
                    <xdr:colOff>628650</xdr:colOff>
                    <xdr:row>38</xdr:row>
                    <xdr:rowOff>333375</xdr:rowOff>
                  </to>
                </anchor>
              </controlPr>
            </control>
          </mc:Choice>
        </mc:AlternateContent>
        <mc:AlternateContent xmlns:mc="http://schemas.openxmlformats.org/markup-compatibility/2006">
          <mc:Choice Requires="x14">
            <control shapeId="2425" r:id="rId260" name="Check Box 377">
              <controlPr defaultSize="0" autoFill="0" autoLine="0" autoPict="0">
                <anchor moveWithCells="1">
                  <from>
                    <xdr:col>4</xdr:col>
                    <xdr:colOff>190500</xdr:colOff>
                    <xdr:row>38</xdr:row>
                    <xdr:rowOff>571500</xdr:rowOff>
                  </from>
                  <to>
                    <xdr:col>5</xdr:col>
                    <xdr:colOff>552450</xdr:colOff>
                    <xdr:row>38</xdr:row>
                    <xdr:rowOff>809625</xdr:rowOff>
                  </to>
                </anchor>
              </controlPr>
            </control>
          </mc:Choice>
        </mc:AlternateContent>
        <mc:AlternateContent xmlns:mc="http://schemas.openxmlformats.org/markup-compatibility/2006">
          <mc:Choice Requires="x14">
            <control shapeId="2426" r:id="rId261" name="Check Box 378">
              <controlPr defaultSize="0" autoFill="0" autoLine="0" autoPict="0">
                <anchor moveWithCells="1">
                  <from>
                    <xdr:col>5</xdr:col>
                    <xdr:colOff>657225</xdr:colOff>
                    <xdr:row>38</xdr:row>
                    <xdr:rowOff>561975</xdr:rowOff>
                  </from>
                  <to>
                    <xdr:col>7</xdr:col>
                    <xdr:colOff>133350</xdr:colOff>
                    <xdr:row>38</xdr:row>
                    <xdr:rowOff>800100</xdr:rowOff>
                  </to>
                </anchor>
              </controlPr>
            </control>
          </mc:Choice>
        </mc:AlternateContent>
        <mc:AlternateContent xmlns:mc="http://schemas.openxmlformats.org/markup-compatibility/2006">
          <mc:Choice Requires="x14">
            <control shapeId="2427" r:id="rId262" name="Check Box 379">
              <controlPr defaultSize="0" autoFill="0" autoLine="0" autoPict="0">
                <anchor moveWithCells="1">
                  <from>
                    <xdr:col>7</xdr:col>
                    <xdr:colOff>171450</xdr:colOff>
                    <xdr:row>38</xdr:row>
                    <xdr:rowOff>561975</xdr:rowOff>
                  </from>
                  <to>
                    <xdr:col>8</xdr:col>
                    <xdr:colOff>285750</xdr:colOff>
                    <xdr:row>38</xdr:row>
                    <xdr:rowOff>800100</xdr:rowOff>
                  </to>
                </anchor>
              </controlPr>
            </control>
          </mc:Choice>
        </mc:AlternateContent>
        <mc:AlternateContent xmlns:mc="http://schemas.openxmlformats.org/markup-compatibility/2006">
          <mc:Choice Requires="x14">
            <control shapeId="2428" r:id="rId263" name="Check Box 380">
              <controlPr defaultSize="0" autoFill="0" autoLine="0" autoPict="0">
                <anchor moveWithCells="1">
                  <from>
                    <xdr:col>8</xdr:col>
                    <xdr:colOff>323850</xdr:colOff>
                    <xdr:row>38</xdr:row>
                    <xdr:rowOff>561975</xdr:rowOff>
                  </from>
                  <to>
                    <xdr:col>9</xdr:col>
                    <xdr:colOff>428625</xdr:colOff>
                    <xdr:row>38</xdr:row>
                    <xdr:rowOff>800100</xdr:rowOff>
                  </to>
                </anchor>
              </controlPr>
            </control>
          </mc:Choice>
        </mc:AlternateContent>
        <mc:AlternateContent xmlns:mc="http://schemas.openxmlformats.org/markup-compatibility/2006">
          <mc:Choice Requires="x14">
            <control shapeId="2429" r:id="rId264" name="Check Box 381">
              <controlPr defaultSize="0" autoFill="0" autoLine="0" autoPict="0">
                <anchor moveWithCells="1">
                  <from>
                    <xdr:col>9</xdr:col>
                    <xdr:colOff>466725</xdr:colOff>
                    <xdr:row>38</xdr:row>
                    <xdr:rowOff>561975</xdr:rowOff>
                  </from>
                  <to>
                    <xdr:col>10</xdr:col>
                    <xdr:colOff>571500</xdr:colOff>
                    <xdr:row>38</xdr:row>
                    <xdr:rowOff>800100</xdr:rowOff>
                  </to>
                </anchor>
              </controlPr>
            </control>
          </mc:Choice>
        </mc:AlternateContent>
        <mc:AlternateContent xmlns:mc="http://schemas.openxmlformats.org/markup-compatibility/2006">
          <mc:Choice Requires="x14">
            <control shapeId="2430" r:id="rId265" name="Check Box 382">
              <controlPr defaultSize="0" autoFill="0" autoLine="0" autoPict="0">
                <anchor moveWithCells="1">
                  <from>
                    <xdr:col>10</xdr:col>
                    <xdr:colOff>619125</xdr:colOff>
                    <xdr:row>38</xdr:row>
                    <xdr:rowOff>561975</xdr:rowOff>
                  </from>
                  <to>
                    <xdr:col>12</xdr:col>
                    <xdr:colOff>133350</xdr:colOff>
                    <xdr:row>38</xdr:row>
                    <xdr:rowOff>800100</xdr:rowOff>
                  </to>
                </anchor>
              </controlPr>
            </control>
          </mc:Choice>
        </mc:AlternateContent>
        <mc:AlternateContent xmlns:mc="http://schemas.openxmlformats.org/markup-compatibility/2006">
          <mc:Choice Requires="x14">
            <control shapeId="2431" r:id="rId266" name="Check Box 383">
              <controlPr defaultSize="0" autoFill="0" autoLine="0" autoPict="0">
                <anchor moveWithCells="1">
                  <from>
                    <xdr:col>4</xdr:col>
                    <xdr:colOff>190500</xdr:colOff>
                    <xdr:row>38</xdr:row>
                    <xdr:rowOff>819150</xdr:rowOff>
                  </from>
                  <to>
                    <xdr:col>5</xdr:col>
                    <xdr:colOff>695325</xdr:colOff>
                    <xdr:row>38</xdr:row>
                    <xdr:rowOff>1047750</xdr:rowOff>
                  </to>
                </anchor>
              </controlPr>
            </control>
          </mc:Choice>
        </mc:AlternateContent>
        <mc:AlternateContent xmlns:mc="http://schemas.openxmlformats.org/markup-compatibility/2006">
          <mc:Choice Requires="x14">
            <control shapeId="2432" r:id="rId267" name="Check Box 384">
              <controlPr defaultSize="0" autoFill="0" autoLine="0" autoPict="0">
                <anchor moveWithCells="1">
                  <from>
                    <xdr:col>6</xdr:col>
                    <xdr:colOff>19050</xdr:colOff>
                    <xdr:row>38</xdr:row>
                    <xdr:rowOff>819150</xdr:rowOff>
                  </from>
                  <to>
                    <xdr:col>7</xdr:col>
                    <xdr:colOff>381000</xdr:colOff>
                    <xdr:row>38</xdr:row>
                    <xdr:rowOff>1047750</xdr:rowOff>
                  </to>
                </anchor>
              </controlPr>
            </control>
          </mc:Choice>
        </mc:AlternateContent>
        <mc:AlternateContent xmlns:mc="http://schemas.openxmlformats.org/markup-compatibility/2006">
          <mc:Choice Requires="x14">
            <control shapeId="2433" r:id="rId268" name="Check Box 385">
              <controlPr defaultSize="0" autoFill="0" autoLine="0" autoPict="0">
                <anchor moveWithCells="1">
                  <from>
                    <xdr:col>7</xdr:col>
                    <xdr:colOff>542925</xdr:colOff>
                    <xdr:row>38</xdr:row>
                    <xdr:rowOff>819150</xdr:rowOff>
                  </from>
                  <to>
                    <xdr:col>9</xdr:col>
                    <xdr:colOff>219075</xdr:colOff>
                    <xdr:row>38</xdr:row>
                    <xdr:rowOff>1047750</xdr:rowOff>
                  </to>
                </anchor>
              </controlPr>
            </control>
          </mc:Choice>
        </mc:AlternateContent>
        <mc:AlternateContent xmlns:mc="http://schemas.openxmlformats.org/markup-compatibility/2006">
          <mc:Choice Requires="x14">
            <control shapeId="2434" r:id="rId269" name="Check Box 386">
              <controlPr defaultSize="0" autoFill="0" autoLine="0" autoPict="0">
                <anchor moveWithCells="1">
                  <from>
                    <xdr:col>9</xdr:col>
                    <xdr:colOff>390525</xdr:colOff>
                    <xdr:row>38</xdr:row>
                    <xdr:rowOff>819150</xdr:rowOff>
                  </from>
                  <to>
                    <xdr:col>10</xdr:col>
                    <xdr:colOff>495300</xdr:colOff>
                    <xdr:row>38</xdr:row>
                    <xdr:rowOff>1047750</xdr:rowOff>
                  </to>
                </anchor>
              </controlPr>
            </control>
          </mc:Choice>
        </mc:AlternateContent>
        <mc:AlternateContent xmlns:mc="http://schemas.openxmlformats.org/markup-compatibility/2006">
          <mc:Choice Requires="x14">
            <control shapeId="2435" r:id="rId270" name="Check Box 387">
              <controlPr defaultSize="0" autoFill="0" autoLine="0" autoPict="0">
                <anchor moveWithCells="1">
                  <from>
                    <xdr:col>4</xdr:col>
                    <xdr:colOff>190500</xdr:colOff>
                    <xdr:row>38</xdr:row>
                    <xdr:rowOff>1066800</xdr:rowOff>
                  </from>
                  <to>
                    <xdr:col>7</xdr:col>
                    <xdr:colOff>114300</xdr:colOff>
                    <xdr:row>38</xdr:row>
                    <xdr:rowOff>1295400</xdr:rowOff>
                  </to>
                </anchor>
              </controlPr>
            </control>
          </mc:Choice>
        </mc:AlternateContent>
        <mc:AlternateContent xmlns:mc="http://schemas.openxmlformats.org/markup-compatibility/2006">
          <mc:Choice Requires="x14">
            <control shapeId="2451" r:id="rId271" name="Label 403">
              <controlPr defaultSize="0" autoFill="0" autoLine="0" autoPict="0">
                <anchor moveWithCells="1" sizeWithCells="1">
                  <from>
                    <xdr:col>4</xdr:col>
                    <xdr:colOff>76200</xdr:colOff>
                    <xdr:row>35</xdr:row>
                    <xdr:rowOff>352425</xdr:rowOff>
                  </from>
                  <to>
                    <xdr:col>7</xdr:col>
                    <xdr:colOff>323850</xdr:colOff>
                    <xdr:row>35</xdr:row>
                    <xdr:rowOff>552450</xdr:rowOff>
                  </to>
                </anchor>
              </controlPr>
            </control>
          </mc:Choice>
        </mc:AlternateContent>
        <mc:AlternateContent xmlns:mc="http://schemas.openxmlformats.org/markup-compatibility/2006">
          <mc:Choice Requires="x14">
            <control shapeId="2453" r:id="rId272" name="Label 405">
              <controlPr defaultSize="0" autoFill="0" autoLine="0" autoPict="0">
                <anchor moveWithCells="1" sizeWithCells="1">
                  <from>
                    <xdr:col>4</xdr:col>
                    <xdr:colOff>66675</xdr:colOff>
                    <xdr:row>35</xdr:row>
                    <xdr:rowOff>1304925</xdr:rowOff>
                  </from>
                  <to>
                    <xdr:col>7</xdr:col>
                    <xdr:colOff>323850</xdr:colOff>
                    <xdr:row>35</xdr:row>
                    <xdr:rowOff>1524000</xdr:rowOff>
                  </to>
                </anchor>
              </controlPr>
            </control>
          </mc:Choice>
        </mc:AlternateContent>
        <mc:AlternateContent xmlns:mc="http://schemas.openxmlformats.org/markup-compatibility/2006">
          <mc:Choice Requires="x14">
            <control shapeId="2454" r:id="rId273" name="Label 406">
              <controlPr defaultSize="0" autoFill="0" autoLine="0" autoPict="0">
                <anchor moveWithCells="1" sizeWithCells="1">
                  <from>
                    <xdr:col>4</xdr:col>
                    <xdr:colOff>28575</xdr:colOff>
                    <xdr:row>38</xdr:row>
                    <xdr:rowOff>352425</xdr:rowOff>
                  </from>
                  <to>
                    <xdr:col>7</xdr:col>
                    <xdr:colOff>285750</xdr:colOff>
                    <xdr:row>38</xdr:row>
                    <xdr:rowOff>552450</xdr:rowOff>
                  </to>
                </anchor>
              </controlPr>
            </control>
          </mc:Choice>
        </mc:AlternateContent>
        <mc:AlternateContent xmlns:mc="http://schemas.openxmlformats.org/markup-compatibility/2006">
          <mc:Choice Requires="x14">
            <control shapeId="2463" r:id="rId274" name="Option Button 415">
              <controlPr defaultSize="0" print="0" autoFill="0" autoLine="0" autoPict="0">
                <anchor moveWithCells="1">
                  <from>
                    <xdr:col>0</xdr:col>
                    <xdr:colOff>0</xdr:colOff>
                    <xdr:row>15</xdr:row>
                    <xdr:rowOff>409575</xdr:rowOff>
                  </from>
                  <to>
                    <xdr:col>2</xdr:col>
                    <xdr:colOff>542925</xdr:colOff>
                    <xdr:row>15</xdr:row>
                    <xdr:rowOff>628650</xdr:rowOff>
                  </to>
                </anchor>
              </controlPr>
            </control>
          </mc:Choice>
        </mc:AlternateContent>
        <mc:AlternateContent xmlns:mc="http://schemas.openxmlformats.org/markup-compatibility/2006">
          <mc:Choice Requires="x14">
            <control shapeId="2464" r:id="rId275" name="Option Button 416">
              <controlPr defaultSize="0" print="0" autoFill="0" autoLine="0" autoPict="0">
                <anchor moveWithCells="1">
                  <from>
                    <xdr:col>0</xdr:col>
                    <xdr:colOff>0</xdr:colOff>
                    <xdr:row>16</xdr:row>
                    <xdr:rowOff>409575</xdr:rowOff>
                  </from>
                  <to>
                    <xdr:col>2</xdr:col>
                    <xdr:colOff>561975</xdr:colOff>
                    <xdr:row>16</xdr:row>
                    <xdr:rowOff>628650</xdr:rowOff>
                  </to>
                </anchor>
              </controlPr>
            </control>
          </mc:Choice>
        </mc:AlternateContent>
        <mc:AlternateContent xmlns:mc="http://schemas.openxmlformats.org/markup-compatibility/2006">
          <mc:Choice Requires="x14">
            <control shapeId="2465" r:id="rId276" name="Option Button 417">
              <controlPr defaultSize="0" print="0" autoFill="0" autoLine="0" autoPict="0">
                <anchor moveWithCells="1">
                  <from>
                    <xdr:col>0</xdr:col>
                    <xdr:colOff>0</xdr:colOff>
                    <xdr:row>17</xdr:row>
                    <xdr:rowOff>381000</xdr:rowOff>
                  </from>
                  <to>
                    <xdr:col>2</xdr:col>
                    <xdr:colOff>561975</xdr:colOff>
                    <xdr:row>17</xdr:row>
                    <xdr:rowOff>609600</xdr:rowOff>
                  </to>
                </anchor>
              </controlPr>
            </control>
          </mc:Choice>
        </mc:AlternateContent>
        <mc:AlternateContent xmlns:mc="http://schemas.openxmlformats.org/markup-compatibility/2006">
          <mc:Choice Requires="x14">
            <control shapeId="2466" r:id="rId277" name="Option Button 418">
              <controlPr defaultSize="0" print="0" autoFill="0" autoLine="0" autoPict="0">
                <anchor moveWithCells="1">
                  <from>
                    <xdr:col>0</xdr:col>
                    <xdr:colOff>0</xdr:colOff>
                    <xdr:row>18</xdr:row>
                    <xdr:rowOff>390525</xdr:rowOff>
                  </from>
                  <to>
                    <xdr:col>2</xdr:col>
                    <xdr:colOff>504825</xdr:colOff>
                    <xdr:row>18</xdr:row>
                    <xdr:rowOff>619125</xdr:rowOff>
                  </to>
                </anchor>
              </controlPr>
            </control>
          </mc:Choice>
        </mc:AlternateContent>
        <mc:AlternateContent xmlns:mc="http://schemas.openxmlformats.org/markup-compatibility/2006">
          <mc:Choice Requires="x14">
            <control shapeId="2467" r:id="rId278" name="Option Button 419">
              <controlPr defaultSize="0" print="0" autoFill="0" autoLine="0" autoPict="0">
                <anchor moveWithCells="1">
                  <from>
                    <xdr:col>0</xdr:col>
                    <xdr:colOff>0</xdr:colOff>
                    <xdr:row>19</xdr:row>
                    <xdr:rowOff>381000</xdr:rowOff>
                  </from>
                  <to>
                    <xdr:col>2</xdr:col>
                    <xdr:colOff>514350</xdr:colOff>
                    <xdr:row>19</xdr:row>
                    <xdr:rowOff>619125</xdr:rowOff>
                  </to>
                </anchor>
              </controlPr>
            </control>
          </mc:Choice>
        </mc:AlternateContent>
        <mc:AlternateContent xmlns:mc="http://schemas.openxmlformats.org/markup-compatibility/2006">
          <mc:Choice Requires="x14">
            <control shapeId="2468" r:id="rId279" name="Option Button 420">
              <controlPr defaultSize="0" print="0" autoFill="0" autoLine="0" autoPict="0">
                <anchor moveWithCells="1">
                  <from>
                    <xdr:col>0</xdr:col>
                    <xdr:colOff>0</xdr:colOff>
                    <xdr:row>20</xdr:row>
                    <xdr:rowOff>371475</xdr:rowOff>
                  </from>
                  <to>
                    <xdr:col>2</xdr:col>
                    <xdr:colOff>542925</xdr:colOff>
                    <xdr:row>20</xdr:row>
                    <xdr:rowOff>628650</xdr:rowOff>
                  </to>
                </anchor>
              </controlPr>
            </control>
          </mc:Choice>
        </mc:AlternateContent>
        <mc:AlternateContent xmlns:mc="http://schemas.openxmlformats.org/markup-compatibility/2006">
          <mc:Choice Requires="x14">
            <control shapeId="2469" r:id="rId280" name="Option Button 421">
              <controlPr defaultSize="0" print="0" autoFill="0" autoLine="0" autoPict="0">
                <anchor moveWithCells="1">
                  <from>
                    <xdr:col>0</xdr:col>
                    <xdr:colOff>0</xdr:colOff>
                    <xdr:row>21</xdr:row>
                    <xdr:rowOff>352425</xdr:rowOff>
                  </from>
                  <to>
                    <xdr:col>2</xdr:col>
                    <xdr:colOff>542925</xdr:colOff>
                    <xdr:row>21</xdr:row>
                    <xdr:rowOff>619125</xdr:rowOff>
                  </to>
                </anchor>
              </controlPr>
            </control>
          </mc:Choice>
        </mc:AlternateContent>
        <mc:AlternateContent xmlns:mc="http://schemas.openxmlformats.org/markup-compatibility/2006">
          <mc:Choice Requires="x14">
            <control shapeId="2470" r:id="rId281" name="Option Button 422">
              <controlPr defaultSize="0" print="0" autoFill="0" autoLine="0" autoPict="0">
                <anchor moveWithCells="1">
                  <from>
                    <xdr:col>0</xdr:col>
                    <xdr:colOff>0</xdr:colOff>
                    <xdr:row>22</xdr:row>
                    <xdr:rowOff>352425</xdr:rowOff>
                  </from>
                  <to>
                    <xdr:col>2</xdr:col>
                    <xdr:colOff>542925</xdr:colOff>
                    <xdr:row>22</xdr:row>
                    <xdr:rowOff>609600</xdr:rowOff>
                  </to>
                </anchor>
              </controlPr>
            </control>
          </mc:Choice>
        </mc:AlternateContent>
        <mc:AlternateContent xmlns:mc="http://schemas.openxmlformats.org/markup-compatibility/2006">
          <mc:Choice Requires="x14">
            <control shapeId="2471" r:id="rId282" name="Option Button 423">
              <controlPr defaultSize="0" print="0" autoFill="0" autoLine="0" autoPict="0">
                <anchor moveWithCells="1">
                  <from>
                    <xdr:col>0</xdr:col>
                    <xdr:colOff>0</xdr:colOff>
                    <xdr:row>23</xdr:row>
                    <xdr:rowOff>361950</xdr:rowOff>
                  </from>
                  <to>
                    <xdr:col>2</xdr:col>
                    <xdr:colOff>542925</xdr:colOff>
                    <xdr:row>23</xdr:row>
                    <xdr:rowOff>628650</xdr:rowOff>
                  </to>
                </anchor>
              </controlPr>
            </control>
          </mc:Choice>
        </mc:AlternateContent>
        <mc:AlternateContent xmlns:mc="http://schemas.openxmlformats.org/markup-compatibility/2006">
          <mc:Choice Requires="x14">
            <control shapeId="2472" r:id="rId283" name="Option Button 424">
              <controlPr defaultSize="0" print="0" autoFill="0" autoLine="0" autoPict="0">
                <anchor moveWithCells="1">
                  <from>
                    <xdr:col>0</xdr:col>
                    <xdr:colOff>0</xdr:colOff>
                    <xdr:row>24</xdr:row>
                    <xdr:rowOff>371475</xdr:rowOff>
                  </from>
                  <to>
                    <xdr:col>2</xdr:col>
                    <xdr:colOff>542925</xdr:colOff>
                    <xdr:row>24</xdr:row>
                    <xdr:rowOff>609600</xdr:rowOff>
                  </to>
                </anchor>
              </controlPr>
            </control>
          </mc:Choice>
        </mc:AlternateContent>
        <mc:AlternateContent xmlns:mc="http://schemas.openxmlformats.org/markup-compatibility/2006">
          <mc:Choice Requires="x14">
            <control shapeId="2473" r:id="rId284" name="Option Button 425">
              <controlPr defaultSize="0" print="0" autoFill="0" autoLine="0" autoPict="0">
                <anchor moveWithCells="1">
                  <from>
                    <xdr:col>0</xdr:col>
                    <xdr:colOff>0</xdr:colOff>
                    <xdr:row>25</xdr:row>
                    <xdr:rowOff>400050</xdr:rowOff>
                  </from>
                  <to>
                    <xdr:col>2</xdr:col>
                    <xdr:colOff>542925</xdr:colOff>
                    <xdr:row>25</xdr:row>
                    <xdr:rowOff>619125</xdr:rowOff>
                  </to>
                </anchor>
              </controlPr>
            </control>
          </mc:Choice>
        </mc:AlternateContent>
        <mc:AlternateContent xmlns:mc="http://schemas.openxmlformats.org/markup-compatibility/2006">
          <mc:Choice Requires="x14">
            <control shapeId="2474" r:id="rId285" name="Option Button 426">
              <controlPr defaultSize="0" print="0" autoFill="0" autoLine="0" autoPict="0">
                <anchor moveWithCells="1">
                  <from>
                    <xdr:col>0</xdr:col>
                    <xdr:colOff>0</xdr:colOff>
                    <xdr:row>26</xdr:row>
                    <xdr:rowOff>409575</xdr:rowOff>
                  </from>
                  <to>
                    <xdr:col>2</xdr:col>
                    <xdr:colOff>542925</xdr:colOff>
                    <xdr:row>26</xdr:row>
                    <xdr:rowOff>619125</xdr:rowOff>
                  </to>
                </anchor>
              </controlPr>
            </control>
          </mc:Choice>
        </mc:AlternateContent>
        <mc:AlternateContent xmlns:mc="http://schemas.openxmlformats.org/markup-compatibility/2006">
          <mc:Choice Requires="x14">
            <control shapeId="2480" r:id="rId286" name="Option Button 432">
              <controlPr defaultSize="0" print="0" autoFill="0" autoLine="0" autoPict="0">
                <anchor moveWithCells="1">
                  <from>
                    <xdr:col>0</xdr:col>
                    <xdr:colOff>0</xdr:colOff>
                    <xdr:row>27</xdr:row>
                    <xdr:rowOff>400050</xdr:rowOff>
                  </from>
                  <to>
                    <xdr:col>2</xdr:col>
                    <xdr:colOff>542925</xdr:colOff>
                    <xdr:row>27</xdr:row>
                    <xdr:rowOff>619125</xdr:rowOff>
                  </to>
                </anchor>
              </controlPr>
            </control>
          </mc:Choice>
        </mc:AlternateContent>
        <mc:AlternateContent xmlns:mc="http://schemas.openxmlformats.org/markup-compatibility/2006">
          <mc:Choice Requires="x14">
            <control shapeId="2481" r:id="rId287" name="Option Button 433">
              <controlPr defaultSize="0" print="0" autoFill="0" autoLine="0" autoPict="0">
                <anchor moveWithCells="1">
                  <from>
                    <xdr:col>0</xdr:col>
                    <xdr:colOff>0</xdr:colOff>
                    <xdr:row>28</xdr:row>
                    <xdr:rowOff>390525</xdr:rowOff>
                  </from>
                  <to>
                    <xdr:col>2</xdr:col>
                    <xdr:colOff>514350</xdr:colOff>
                    <xdr:row>28</xdr:row>
                    <xdr:rowOff>619125</xdr:rowOff>
                  </to>
                </anchor>
              </controlPr>
            </control>
          </mc:Choice>
        </mc:AlternateContent>
        <mc:AlternateContent xmlns:mc="http://schemas.openxmlformats.org/markup-compatibility/2006">
          <mc:Choice Requires="x14">
            <control shapeId="2482" r:id="rId288" name="Option Button 434">
              <controlPr defaultSize="0" print="0" autoFill="0" autoLine="0" autoPict="0">
                <anchor moveWithCells="1">
                  <from>
                    <xdr:col>0</xdr:col>
                    <xdr:colOff>0</xdr:colOff>
                    <xdr:row>29</xdr:row>
                    <xdr:rowOff>400050</xdr:rowOff>
                  </from>
                  <to>
                    <xdr:col>2</xdr:col>
                    <xdr:colOff>542925</xdr:colOff>
                    <xdr:row>29</xdr:row>
                    <xdr:rowOff>619125</xdr:rowOff>
                  </to>
                </anchor>
              </controlPr>
            </control>
          </mc:Choice>
        </mc:AlternateContent>
        <mc:AlternateContent xmlns:mc="http://schemas.openxmlformats.org/markup-compatibility/2006">
          <mc:Choice Requires="x14">
            <control shapeId="2483" r:id="rId289" name="Option Button 435">
              <controlPr defaultSize="0" print="0" autoFill="0" autoLine="0" autoPict="0">
                <anchor moveWithCells="1">
                  <from>
                    <xdr:col>0</xdr:col>
                    <xdr:colOff>0</xdr:colOff>
                    <xdr:row>30</xdr:row>
                    <xdr:rowOff>400050</xdr:rowOff>
                  </from>
                  <to>
                    <xdr:col>2</xdr:col>
                    <xdr:colOff>504825</xdr:colOff>
                    <xdr:row>30</xdr:row>
                    <xdr:rowOff>638175</xdr:rowOff>
                  </to>
                </anchor>
              </controlPr>
            </control>
          </mc:Choice>
        </mc:AlternateContent>
        <mc:AlternateContent xmlns:mc="http://schemas.openxmlformats.org/markup-compatibility/2006">
          <mc:Choice Requires="x14">
            <control shapeId="2484" r:id="rId290" name="Option Button 436">
              <controlPr defaultSize="0" print="0" autoFill="0" autoLine="0" autoPict="0">
                <anchor moveWithCells="1">
                  <from>
                    <xdr:col>0</xdr:col>
                    <xdr:colOff>0</xdr:colOff>
                    <xdr:row>31</xdr:row>
                    <xdr:rowOff>400050</xdr:rowOff>
                  </from>
                  <to>
                    <xdr:col>2</xdr:col>
                    <xdr:colOff>504825</xdr:colOff>
                    <xdr:row>31</xdr:row>
                    <xdr:rowOff>638175</xdr:rowOff>
                  </to>
                </anchor>
              </controlPr>
            </control>
          </mc:Choice>
        </mc:AlternateContent>
        <mc:AlternateContent xmlns:mc="http://schemas.openxmlformats.org/markup-compatibility/2006">
          <mc:Choice Requires="x14">
            <control shapeId="2486" r:id="rId291" name="Option Button 438">
              <controlPr defaultSize="0" print="0" autoFill="0" autoLine="0" autoPict="0">
                <anchor moveWithCells="1">
                  <from>
                    <xdr:col>0</xdr:col>
                    <xdr:colOff>0</xdr:colOff>
                    <xdr:row>33</xdr:row>
                    <xdr:rowOff>390525</xdr:rowOff>
                  </from>
                  <to>
                    <xdr:col>2</xdr:col>
                    <xdr:colOff>504825</xdr:colOff>
                    <xdr:row>33</xdr:row>
                    <xdr:rowOff>638175</xdr:rowOff>
                  </to>
                </anchor>
              </controlPr>
            </control>
          </mc:Choice>
        </mc:AlternateContent>
        <mc:AlternateContent xmlns:mc="http://schemas.openxmlformats.org/markup-compatibility/2006">
          <mc:Choice Requires="x14">
            <control shapeId="2487" r:id="rId292" name="Option Button 439">
              <controlPr defaultSize="0" print="0" autoFill="0" autoLine="0" autoPict="0">
                <anchor moveWithCells="1">
                  <from>
                    <xdr:col>0</xdr:col>
                    <xdr:colOff>0</xdr:colOff>
                    <xdr:row>34</xdr:row>
                    <xdr:rowOff>381000</xdr:rowOff>
                  </from>
                  <to>
                    <xdr:col>2</xdr:col>
                    <xdr:colOff>504825</xdr:colOff>
                    <xdr:row>34</xdr:row>
                    <xdr:rowOff>628650</xdr:rowOff>
                  </to>
                </anchor>
              </controlPr>
            </control>
          </mc:Choice>
        </mc:AlternateContent>
        <mc:AlternateContent xmlns:mc="http://schemas.openxmlformats.org/markup-compatibility/2006">
          <mc:Choice Requires="x14">
            <control shapeId="2488" r:id="rId293" name="Option Button 440">
              <controlPr defaultSize="0" print="0" autoFill="0" autoLine="0" autoPict="0">
                <anchor moveWithCells="1">
                  <from>
                    <xdr:col>0</xdr:col>
                    <xdr:colOff>0</xdr:colOff>
                    <xdr:row>36</xdr:row>
                    <xdr:rowOff>390525</xdr:rowOff>
                  </from>
                  <to>
                    <xdr:col>2</xdr:col>
                    <xdr:colOff>504825</xdr:colOff>
                    <xdr:row>36</xdr:row>
                    <xdr:rowOff>628650</xdr:rowOff>
                  </to>
                </anchor>
              </controlPr>
            </control>
          </mc:Choice>
        </mc:AlternateContent>
        <mc:AlternateContent xmlns:mc="http://schemas.openxmlformats.org/markup-compatibility/2006">
          <mc:Choice Requires="x14">
            <control shapeId="2489" r:id="rId294" name="Option Button 441">
              <controlPr defaultSize="0" print="0" autoFill="0" autoLine="0" autoPict="0">
                <anchor moveWithCells="1">
                  <from>
                    <xdr:col>0</xdr:col>
                    <xdr:colOff>0</xdr:colOff>
                    <xdr:row>37</xdr:row>
                    <xdr:rowOff>390525</xdr:rowOff>
                  </from>
                  <to>
                    <xdr:col>2</xdr:col>
                    <xdr:colOff>504825</xdr:colOff>
                    <xdr:row>37</xdr:row>
                    <xdr:rowOff>628650</xdr:rowOff>
                  </to>
                </anchor>
              </controlPr>
            </control>
          </mc:Choice>
        </mc:AlternateContent>
        <mc:AlternateContent xmlns:mc="http://schemas.openxmlformats.org/markup-compatibility/2006">
          <mc:Choice Requires="x14">
            <control shapeId="2490" r:id="rId295" name="Option Button 442">
              <controlPr defaultSize="0" print="0" autoFill="0" autoLine="0" autoPict="0">
                <anchor moveWithCells="1">
                  <from>
                    <xdr:col>0</xdr:col>
                    <xdr:colOff>0</xdr:colOff>
                    <xdr:row>39</xdr:row>
                    <xdr:rowOff>371475</xdr:rowOff>
                  </from>
                  <to>
                    <xdr:col>2</xdr:col>
                    <xdr:colOff>504825</xdr:colOff>
                    <xdr:row>39</xdr:row>
                    <xdr:rowOff>619125</xdr:rowOff>
                  </to>
                </anchor>
              </controlPr>
            </control>
          </mc:Choice>
        </mc:AlternateContent>
        <mc:AlternateContent xmlns:mc="http://schemas.openxmlformats.org/markup-compatibility/2006">
          <mc:Choice Requires="x14">
            <control shapeId="2492" r:id="rId296" name="Option Button 444">
              <controlPr defaultSize="0" print="0" autoFill="0" autoLine="0" autoPict="0">
                <anchor moveWithCells="1">
                  <from>
                    <xdr:col>0</xdr:col>
                    <xdr:colOff>0</xdr:colOff>
                    <xdr:row>45</xdr:row>
                    <xdr:rowOff>400050</xdr:rowOff>
                  </from>
                  <to>
                    <xdr:col>2</xdr:col>
                    <xdr:colOff>542925</xdr:colOff>
                    <xdr:row>45</xdr:row>
                    <xdr:rowOff>628650</xdr:rowOff>
                  </to>
                </anchor>
              </controlPr>
            </control>
          </mc:Choice>
        </mc:AlternateContent>
        <mc:AlternateContent xmlns:mc="http://schemas.openxmlformats.org/markup-compatibility/2006">
          <mc:Choice Requires="x14">
            <control shapeId="2493" r:id="rId297" name="Option Button 445">
              <controlPr defaultSize="0" print="0" autoFill="0" autoLine="0" autoPict="0">
                <anchor moveWithCells="1">
                  <from>
                    <xdr:col>0</xdr:col>
                    <xdr:colOff>0</xdr:colOff>
                    <xdr:row>46</xdr:row>
                    <xdr:rowOff>400050</xdr:rowOff>
                  </from>
                  <to>
                    <xdr:col>2</xdr:col>
                    <xdr:colOff>542925</xdr:colOff>
                    <xdr:row>46</xdr:row>
                    <xdr:rowOff>628650</xdr:rowOff>
                  </to>
                </anchor>
              </controlPr>
            </control>
          </mc:Choice>
        </mc:AlternateContent>
        <mc:AlternateContent xmlns:mc="http://schemas.openxmlformats.org/markup-compatibility/2006">
          <mc:Choice Requires="x14">
            <control shapeId="2494" r:id="rId298" name="Option Button 446">
              <controlPr defaultSize="0" print="0" autoFill="0" autoLine="0" autoPict="0">
                <anchor moveWithCells="1">
                  <from>
                    <xdr:col>0</xdr:col>
                    <xdr:colOff>0</xdr:colOff>
                    <xdr:row>47</xdr:row>
                    <xdr:rowOff>847725</xdr:rowOff>
                  </from>
                  <to>
                    <xdr:col>2</xdr:col>
                    <xdr:colOff>542925</xdr:colOff>
                    <xdr:row>47</xdr:row>
                    <xdr:rowOff>1104900</xdr:rowOff>
                  </to>
                </anchor>
              </controlPr>
            </control>
          </mc:Choice>
        </mc:AlternateContent>
        <mc:AlternateContent xmlns:mc="http://schemas.openxmlformats.org/markup-compatibility/2006">
          <mc:Choice Requires="x14">
            <control shapeId="2501" r:id="rId299" name="Option Button 453">
              <controlPr defaultSize="0" print="0" autoFill="0" autoLine="0" autoPict="0">
                <anchor moveWithCells="1">
                  <from>
                    <xdr:col>0</xdr:col>
                    <xdr:colOff>0</xdr:colOff>
                    <xdr:row>48</xdr:row>
                    <xdr:rowOff>876300</xdr:rowOff>
                  </from>
                  <to>
                    <xdr:col>2</xdr:col>
                    <xdr:colOff>542925</xdr:colOff>
                    <xdr:row>48</xdr:row>
                    <xdr:rowOff>1123950</xdr:rowOff>
                  </to>
                </anchor>
              </controlPr>
            </control>
          </mc:Choice>
        </mc:AlternateContent>
        <mc:AlternateContent xmlns:mc="http://schemas.openxmlformats.org/markup-compatibility/2006">
          <mc:Choice Requires="x14">
            <control shapeId="2502" r:id="rId300" name="Option Button 454">
              <controlPr defaultSize="0" print="0" autoFill="0" autoLine="0" autoPict="0">
                <anchor moveWithCells="1">
                  <from>
                    <xdr:col>0</xdr:col>
                    <xdr:colOff>0</xdr:colOff>
                    <xdr:row>49</xdr:row>
                    <xdr:rowOff>361950</xdr:rowOff>
                  </from>
                  <to>
                    <xdr:col>2</xdr:col>
                    <xdr:colOff>542925</xdr:colOff>
                    <xdr:row>49</xdr:row>
                    <xdr:rowOff>619125</xdr:rowOff>
                  </to>
                </anchor>
              </controlPr>
            </control>
          </mc:Choice>
        </mc:AlternateContent>
        <mc:AlternateContent xmlns:mc="http://schemas.openxmlformats.org/markup-compatibility/2006">
          <mc:Choice Requires="x14">
            <control shapeId="2503" r:id="rId301" name="Option Button 455">
              <controlPr defaultSize="0" print="0" autoFill="0" autoLine="0" autoPict="0">
                <anchor moveWithCells="1">
                  <from>
                    <xdr:col>0</xdr:col>
                    <xdr:colOff>0</xdr:colOff>
                    <xdr:row>50</xdr:row>
                    <xdr:rowOff>361950</xdr:rowOff>
                  </from>
                  <to>
                    <xdr:col>2</xdr:col>
                    <xdr:colOff>542925</xdr:colOff>
                    <xdr:row>50</xdr:row>
                    <xdr:rowOff>590550</xdr:rowOff>
                  </to>
                </anchor>
              </controlPr>
            </control>
          </mc:Choice>
        </mc:AlternateContent>
        <mc:AlternateContent xmlns:mc="http://schemas.openxmlformats.org/markup-compatibility/2006">
          <mc:Choice Requires="x14">
            <control shapeId="2504" r:id="rId302" name="Option Button 456">
              <controlPr defaultSize="0" print="0" autoFill="0" autoLine="0" autoPict="0">
                <anchor moveWithCells="1">
                  <from>
                    <xdr:col>0</xdr:col>
                    <xdr:colOff>0</xdr:colOff>
                    <xdr:row>51</xdr:row>
                    <xdr:rowOff>381000</xdr:rowOff>
                  </from>
                  <to>
                    <xdr:col>2</xdr:col>
                    <xdr:colOff>542925</xdr:colOff>
                    <xdr:row>51</xdr:row>
                    <xdr:rowOff>600075</xdr:rowOff>
                  </to>
                </anchor>
              </controlPr>
            </control>
          </mc:Choice>
        </mc:AlternateContent>
        <mc:AlternateContent xmlns:mc="http://schemas.openxmlformats.org/markup-compatibility/2006">
          <mc:Choice Requires="x14">
            <control shapeId="2508" r:id="rId303" name="Option Button 460">
              <controlPr defaultSize="0" print="0" autoFill="0" autoLine="0" autoPict="0">
                <anchor moveWithCells="1">
                  <from>
                    <xdr:col>0</xdr:col>
                    <xdr:colOff>0</xdr:colOff>
                    <xdr:row>44</xdr:row>
                    <xdr:rowOff>400050</xdr:rowOff>
                  </from>
                  <to>
                    <xdr:col>2</xdr:col>
                    <xdr:colOff>504825</xdr:colOff>
                    <xdr:row>44</xdr:row>
                    <xdr:rowOff>619125</xdr:rowOff>
                  </to>
                </anchor>
              </controlPr>
            </control>
          </mc:Choice>
        </mc:AlternateContent>
        <mc:AlternateContent xmlns:mc="http://schemas.openxmlformats.org/markup-compatibility/2006">
          <mc:Choice Requires="x14">
            <control shapeId="2509" r:id="rId304" name="Option Button 461">
              <controlPr defaultSize="0" print="0" autoFill="0" autoLine="0" autoPict="0">
                <anchor moveWithCells="1">
                  <from>
                    <xdr:col>0</xdr:col>
                    <xdr:colOff>0</xdr:colOff>
                    <xdr:row>32</xdr:row>
                    <xdr:rowOff>400050</xdr:rowOff>
                  </from>
                  <to>
                    <xdr:col>3</xdr:col>
                    <xdr:colOff>19050</xdr:colOff>
                    <xdr:row>32</xdr:row>
                    <xdr:rowOff>619125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0"/>
  <sheetViews>
    <sheetView zoomScale="110" zoomScaleNormal="110" workbookViewId="0"/>
  </sheetViews>
  <sheetFormatPr defaultRowHeight="13.5"/>
  <cols>
    <col min="2" max="2" width="4.25" customWidth="1"/>
    <col min="3" max="3" width="26.5" customWidth="1"/>
    <col min="5" max="5" width="9.125" bestFit="1" customWidth="1"/>
    <col min="6" max="6" width="8.125" customWidth="1"/>
    <col min="7" max="7" width="8.125" style="1" customWidth="1"/>
    <col min="8" max="14" width="8.125" customWidth="1"/>
    <col min="15" max="16" width="4.75" customWidth="1"/>
    <col min="17" max="17" width="15.625" customWidth="1"/>
    <col min="18" max="18" width="10.625" bestFit="1" customWidth="1"/>
  </cols>
  <sheetData>
    <row r="1" spans="1:18" ht="17.25">
      <c r="A1" s="74" t="str">
        <f>患者基本情報!B3 &amp;" "&amp;患者基本情報!D3</f>
        <v xml:space="preserve"> </v>
      </c>
      <c r="B1" s="74"/>
      <c r="C1" s="36" t="s">
        <v>108</v>
      </c>
      <c r="D1" s="36" t="str">
        <f>"("&amp;YEAR(質問票!F1)&amp;"/"&amp;MONTH(質問票!F1)&amp;"/"&amp;DAY(質問票!F1)&amp;" 現在)"</f>
        <v>(1900/1/0 現在)</v>
      </c>
      <c r="E1" s="36"/>
      <c r="F1" s="213" t="s">
        <v>394</v>
      </c>
      <c r="G1" s="213"/>
      <c r="H1" s="214" t="str">
        <f>患者基本情報!I14&amp;"("&amp;患者基本情報!I17&amp;")"</f>
        <v>未選択(未選択)</v>
      </c>
      <c r="I1" s="215"/>
      <c r="J1" s="36"/>
      <c r="K1" s="209" t="s">
        <v>340</v>
      </c>
      <c r="L1" s="209"/>
      <c r="M1" s="207"/>
      <c r="N1" s="208"/>
      <c r="O1" s="36"/>
      <c r="P1" s="101"/>
    </row>
    <row r="2" spans="1:18">
      <c r="A2" s="36"/>
      <c r="B2" s="36"/>
      <c r="C2" s="36"/>
      <c r="D2" s="36"/>
      <c r="E2" s="36"/>
      <c r="F2" s="36"/>
      <c r="H2" s="36"/>
      <c r="I2" s="36"/>
      <c r="J2" s="36"/>
      <c r="K2" s="36"/>
      <c r="L2" s="36"/>
      <c r="M2" s="36"/>
      <c r="N2" s="36"/>
      <c r="O2" s="36"/>
      <c r="P2" s="101"/>
    </row>
    <row r="3" spans="1:18" ht="13.5" customHeight="1">
      <c r="A3" s="36"/>
      <c r="B3" s="36"/>
      <c r="C3" s="36"/>
      <c r="D3" s="36"/>
      <c r="E3" s="36"/>
      <c r="F3" s="36"/>
      <c r="G3" s="86" t="s">
        <v>167</v>
      </c>
      <c r="H3" s="76"/>
      <c r="I3" s="76"/>
      <c r="J3" s="76"/>
      <c r="K3" s="76"/>
      <c r="L3" s="76"/>
      <c r="M3" s="76"/>
      <c r="N3" s="76"/>
      <c r="O3" s="36"/>
      <c r="P3" s="101"/>
    </row>
    <row r="4" spans="1:18" ht="13.5" customHeight="1">
      <c r="A4" s="36"/>
      <c r="B4" s="36"/>
      <c r="C4" s="36"/>
      <c r="D4" s="36"/>
      <c r="E4" s="36"/>
      <c r="F4" s="36"/>
      <c r="G4" s="205" t="str">
        <f>IF($D$86&gt;=3,C136,"特に心配はいりません")</f>
        <v>特に心配はいりません</v>
      </c>
      <c r="H4" s="205"/>
      <c r="I4" s="205"/>
      <c r="J4" s="205"/>
      <c r="K4" s="205"/>
      <c r="L4" s="205"/>
      <c r="M4" s="205"/>
      <c r="N4" s="205"/>
      <c r="O4" s="36"/>
      <c r="P4" s="101"/>
      <c r="Q4" t="s">
        <v>200</v>
      </c>
    </row>
    <row r="5" spans="1:18">
      <c r="A5" s="36"/>
      <c r="B5" s="36"/>
      <c r="C5" s="36"/>
      <c r="D5" s="36"/>
      <c r="E5" s="36"/>
      <c r="F5" s="36"/>
      <c r="G5" s="205"/>
      <c r="H5" s="205"/>
      <c r="I5" s="205"/>
      <c r="J5" s="205"/>
      <c r="K5" s="205"/>
      <c r="L5" s="205"/>
      <c r="M5" s="205"/>
      <c r="N5" s="205"/>
      <c r="O5" s="36"/>
      <c r="P5" s="101"/>
      <c r="Q5" t="s">
        <v>216</v>
      </c>
    </row>
    <row r="6" spans="1:18">
      <c r="A6" s="36"/>
      <c r="B6" s="36"/>
      <c r="C6" s="36"/>
      <c r="D6" s="36"/>
      <c r="E6" s="36"/>
      <c r="F6" s="36"/>
      <c r="G6" s="205"/>
      <c r="H6" s="205"/>
      <c r="I6" s="205"/>
      <c r="J6" s="205"/>
      <c r="K6" s="205"/>
      <c r="L6" s="205"/>
      <c r="M6" s="205"/>
      <c r="N6" s="205"/>
      <c r="O6" s="36"/>
      <c r="P6" s="101"/>
      <c r="Q6" s="92"/>
      <c r="R6" s="92" t="s">
        <v>403</v>
      </c>
    </row>
    <row r="7" spans="1:18">
      <c r="A7" s="36"/>
      <c r="B7" s="36"/>
      <c r="C7" s="36"/>
      <c r="D7" s="36"/>
      <c r="E7" s="36"/>
      <c r="F7" s="36"/>
      <c r="G7" s="205"/>
      <c r="H7" s="205"/>
      <c r="I7" s="205"/>
      <c r="J7" s="205"/>
      <c r="K7" s="205"/>
      <c r="L7" s="205"/>
      <c r="M7" s="205"/>
      <c r="N7" s="205"/>
      <c r="O7" s="36"/>
      <c r="P7" s="101"/>
      <c r="Q7" s="79" t="s">
        <v>38</v>
      </c>
      <c r="R7" s="92" t="s">
        <v>201</v>
      </c>
    </row>
    <row r="8" spans="1:18">
      <c r="A8" s="36"/>
      <c r="B8" s="36"/>
      <c r="C8" s="36"/>
      <c r="D8" s="36"/>
      <c r="E8" s="36"/>
      <c r="F8" s="36"/>
      <c r="G8" s="205"/>
      <c r="H8" s="205"/>
      <c r="I8" s="205"/>
      <c r="J8" s="205"/>
      <c r="K8" s="205"/>
      <c r="L8" s="205"/>
      <c r="M8" s="205"/>
      <c r="N8" s="205"/>
      <c r="O8" s="36"/>
      <c r="P8" s="101"/>
      <c r="Q8" s="79" t="s">
        <v>44</v>
      </c>
      <c r="R8" s="92" t="s">
        <v>202</v>
      </c>
    </row>
    <row r="9" spans="1:18">
      <c r="A9" s="36"/>
      <c r="B9" s="36"/>
      <c r="C9" s="36"/>
      <c r="D9" s="36"/>
      <c r="E9" s="36"/>
      <c r="F9" s="36"/>
      <c r="G9" s="205"/>
      <c r="H9" s="205"/>
      <c r="I9" s="205"/>
      <c r="J9" s="205"/>
      <c r="K9" s="205"/>
      <c r="L9" s="205"/>
      <c r="M9" s="205"/>
      <c r="N9" s="205"/>
      <c r="O9" s="36"/>
      <c r="P9" s="101"/>
      <c r="Q9" s="79" t="s">
        <v>90</v>
      </c>
      <c r="R9" s="92" t="s">
        <v>203</v>
      </c>
    </row>
    <row r="10" spans="1:18">
      <c r="A10" s="36"/>
      <c r="B10" s="36"/>
      <c r="C10" s="36"/>
      <c r="D10" s="36"/>
      <c r="E10" s="36"/>
      <c r="F10" s="36"/>
      <c r="G10" s="205"/>
      <c r="H10" s="205"/>
      <c r="I10" s="205"/>
      <c r="J10" s="205"/>
      <c r="K10" s="205"/>
      <c r="L10" s="205"/>
      <c r="M10" s="205"/>
      <c r="N10" s="205"/>
      <c r="O10" s="36"/>
      <c r="P10" s="101"/>
      <c r="Q10" s="79" t="s">
        <v>39</v>
      </c>
      <c r="R10" s="92" t="s">
        <v>204</v>
      </c>
    </row>
    <row r="11" spans="1:18">
      <c r="A11" s="36"/>
      <c r="B11" s="36"/>
      <c r="C11" s="36"/>
      <c r="D11" s="36"/>
      <c r="E11" s="36"/>
      <c r="F11" s="36"/>
      <c r="G11" s="86" t="s">
        <v>168</v>
      </c>
      <c r="H11" s="36"/>
      <c r="I11" s="36"/>
      <c r="J11" s="36"/>
      <c r="K11" s="36"/>
      <c r="L11" s="36"/>
      <c r="M11" s="36"/>
      <c r="N11" s="36"/>
      <c r="O11" s="36"/>
      <c r="P11" s="101"/>
      <c r="Q11" s="79" t="s">
        <v>40</v>
      </c>
      <c r="R11" s="92" t="s">
        <v>205</v>
      </c>
    </row>
    <row r="12" spans="1:18" ht="13.5" customHeight="1">
      <c r="A12" s="36"/>
      <c r="B12" s="36"/>
      <c r="C12" s="36"/>
      <c r="D12" s="36"/>
      <c r="E12" s="36"/>
      <c r="F12" s="36"/>
      <c r="G12" s="205" t="str">
        <f>IF($D$87&gt;=3,C138,"特に心配はいりません")</f>
        <v>特に心配はいりません</v>
      </c>
      <c r="H12" s="205"/>
      <c r="I12" s="205"/>
      <c r="J12" s="205"/>
      <c r="K12" s="205"/>
      <c r="L12" s="205"/>
      <c r="M12" s="205"/>
      <c r="N12" s="205"/>
      <c r="O12" s="36"/>
      <c r="P12" s="101"/>
      <c r="Q12" s="79" t="s">
        <v>41</v>
      </c>
      <c r="R12" s="92" t="s">
        <v>206</v>
      </c>
    </row>
    <row r="13" spans="1:18">
      <c r="A13" s="36"/>
      <c r="B13" s="36"/>
      <c r="C13" s="36"/>
      <c r="D13" s="36"/>
      <c r="E13" s="36"/>
      <c r="F13" s="36"/>
      <c r="G13" s="205"/>
      <c r="H13" s="205"/>
      <c r="I13" s="205"/>
      <c r="J13" s="205"/>
      <c r="K13" s="205"/>
      <c r="L13" s="205"/>
      <c r="M13" s="205"/>
      <c r="N13" s="205"/>
      <c r="O13" s="36"/>
      <c r="P13" s="101"/>
      <c r="Q13" s="79" t="s">
        <v>42</v>
      </c>
      <c r="R13" s="92" t="s">
        <v>207</v>
      </c>
    </row>
    <row r="14" spans="1:18" ht="13.5" customHeight="1">
      <c r="A14" s="36"/>
      <c r="B14" s="36"/>
      <c r="C14" s="36"/>
      <c r="D14" s="36"/>
      <c r="E14" s="36"/>
      <c r="F14" s="36"/>
      <c r="G14" s="205"/>
      <c r="H14" s="205"/>
      <c r="I14" s="205"/>
      <c r="J14" s="205"/>
      <c r="K14" s="205"/>
      <c r="L14" s="205"/>
      <c r="M14" s="205"/>
      <c r="N14" s="205"/>
      <c r="O14" s="36"/>
      <c r="P14" s="101"/>
      <c r="Q14" s="152" t="s">
        <v>330</v>
      </c>
      <c r="R14" s="151" t="s">
        <v>331</v>
      </c>
    </row>
    <row r="15" spans="1:18">
      <c r="A15" s="36"/>
      <c r="B15" s="36"/>
      <c r="C15" s="36"/>
      <c r="D15" s="36"/>
      <c r="E15" s="36"/>
      <c r="F15" s="36"/>
      <c r="G15" s="205"/>
      <c r="H15" s="205"/>
      <c r="I15" s="205"/>
      <c r="J15" s="205"/>
      <c r="K15" s="205"/>
      <c r="L15" s="205"/>
      <c r="M15" s="205"/>
      <c r="N15" s="205"/>
      <c r="O15" s="36"/>
      <c r="P15" s="101"/>
      <c r="Q15" s="152" t="s">
        <v>329</v>
      </c>
      <c r="R15" s="151" t="s">
        <v>343</v>
      </c>
    </row>
    <row r="16" spans="1:18" ht="13.5" customHeight="1">
      <c r="A16" s="36"/>
      <c r="B16" s="36"/>
      <c r="C16" s="36"/>
      <c r="D16" s="36"/>
      <c r="E16" s="36"/>
      <c r="F16" s="36"/>
      <c r="G16" s="205"/>
      <c r="H16" s="205"/>
      <c r="I16" s="205"/>
      <c r="J16" s="205"/>
      <c r="K16" s="205"/>
      <c r="L16" s="205"/>
      <c r="M16" s="205"/>
      <c r="N16" s="205"/>
      <c r="O16" s="36"/>
      <c r="P16" s="101"/>
      <c r="Q16" s="212" t="s">
        <v>342</v>
      </c>
      <c r="R16" s="210" t="s">
        <v>344</v>
      </c>
    </row>
    <row r="17" spans="1:18">
      <c r="A17" s="36"/>
      <c r="B17" s="36"/>
      <c r="C17" s="36"/>
      <c r="D17" s="36"/>
      <c r="E17" s="36"/>
      <c r="F17" s="36"/>
      <c r="G17" s="205"/>
      <c r="H17" s="205"/>
      <c r="I17" s="205"/>
      <c r="J17" s="205"/>
      <c r="K17" s="205"/>
      <c r="L17" s="205"/>
      <c r="M17" s="205"/>
      <c r="N17" s="205"/>
      <c r="O17" s="36"/>
      <c r="P17" s="101"/>
      <c r="Q17" s="212"/>
      <c r="R17" s="211"/>
    </row>
    <row r="18" spans="1:18" ht="17.25">
      <c r="A18" s="163" t="str">
        <f>"あなたのPGSAS全体症状スコアは "&amp;TEXT(集計用データ!CC2,"0.00")&amp;" 点です。"</f>
        <v>あなたのPGSAS全体症状スコアは 1.00 点です。</v>
      </c>
      <c r="B18" s="36"/>
      <c r="C18" s="36"/>
      <c r="D18" s="36"/>
      <c r="E18" s="36"/>
      <c r="F18" s="36"/>
      <c r="G18" s="86" t="s">
        <v>169</v>
      </c>
      <c r="H18" s="36"/>
      <c r="I18" s="36"/>
      <c r="J18" s="36"/>
      <c r="K18" s="36"/>
      <c r="L18" s="36"/>
      <c r="M18" s="36"/>
      <c r="N18" s="36"/>
      <c r="O18" s="36"/>
      <c r="P18" s="101"/>
    </row>
    <row r="19" spans="1:18" ht="13.5" customHeight="1">
      <c r="A19" s="36"/>
      <c r="B19" s="36"/>
      <c r="C19" s="36"/>
      <c r="D19" s="36"/>
      <c r="E19" s="36"/>
      <c r="F19" s="36"/>
      <c r="G19" s="205" t="str">
        <f>IF($D$88&gt;=3,C140,"特に心配はいりません")</f>
        <v>特に心配はいりません</v>
      </c>
      <c r="H19" s="205"/>
      <c r="I19" s="205"/>
      <c r="J19" s="205"/>
      <c r="K19" s="205"/>
      <c r="L19" s="205"/>
      <c r="M19" s="205"/>
      <c r="N19" s="205"/>
      <c r="O19" s="36"/>
      <c r="P19" s="101"/>
    </row>
    <row r="20" spans="1:18">
      <c r="A20" s="206" t="s">
        <v>170</v>
      </c>
      <c r="B20" s="206"/>
      <c r="C20" s="206"/>
      <c r="D20" s="206"/>
      <c r="E20" s="206"/>
      <c r="F20" s="36"/>
      <c r="G20" s="205"/>
      <c r="H20" s="205"/>
      <c r="I20" s="205"/>
      <c r="J20" s="205"/>
      <c r="K20" s="205"/>
      <c r="L20" s="205"/>
      <c r="M20" s="205"/>
      <c r="N20" s="205"/>
      <c r="O20" s="36"/>
      <c r="P20" s="101"/>
      <c r="Q20" s="100" t="s">
        <v>218</v>
      </c>
    </row>
    <row r="21" spans="1:18">
      <c r="A21" s="205" t="str">
        <f>IF($D$90&gt;=3,C144,"特に心配はいりません")</f>
        <v>特に心配はいりません</v>
      </c>
      <c r="B21" s="205"/>
      <c r="C21" s="205"/>
      <c r="D21" s="205"/>
      <c r="E21" s="205"/>
      <c r="F21" s="36"/>
      <c r="G21" s="205"/>
      <c r="H21" s="205"/>
      <c r="I21" s="205"/>
      <c r="J21" s="205"/>
      <c r="K21" s="205"/>
      <c r="L21" s="205"/>
      <c r="M21" s="205"/>
      <c r="N21" s="205"/>
      <c r="O21" s="36"/>
      <c r="P21" s="101"/>
      <c r="Q21" s="100" t="s">
        <v>217</v>
      </c>
    </row>
    <row r="22" spans="1:18" ht="13.5" customHeight="1">
      <c r="A22" s="205"/>
      <c r="B22" s="205"/>
      <c r="C22" s="205"/>
      <c r="D22" s="205"/>
      <c r="E22" s="205"/>
      <c r="F22" s="36"/>
      <c r="G22" s="205"/>
      <c r="H22" s="205"/>
      <c r="I22" s="205"/>
      <c r="J22" s="205"/>
      <c r="K22" s="205"/>
      <c r="L22" s="205"/>
      <c r="M22" s="205"/>
      <c r="N22" s="205"/>
      <c r="O22" s="36"/>
      <c r="P22" s="101"/>
    </row>
    <row r="23" spans="1:18" ht="13.5" customHeight="1">
      <c r="A23" s="205"/>
      <c r="B23" s="205"/>
      <c r="C23" s="205"/>
      <c r="D23" s="205"/>
      <c r="E23" s="205"/>
      <c r="F23" s="36"/>
      <c r="G23" s="205"/>
      <c r="H23" s="205"/>
      <c r="I23" s="205"/>
      <c r="J23" s="205"/>
      <c r="K23" s="205"/>
      <c r="L23" s="205"/>
      <c r="M23" s="205"/>
      <c r="N23" s="205"/>
      <c r="O23" s="36"/>
      <c r="P23" s="101"/>
    </row>
    <row r="24" spans="1:18">
      <c r="A24" s="205"/>
      <c r="B24" s="205"/>
      <c r="C24" s="205"/>
      <c r="D24" s="205"/>
      <c r="E24" s="205"/>
      <c r="F24" s="36"/>
      <c r="G24" s="205"/>
      <c r="H24" s="205"/>
      <c r="I24" s="205"/>
      <c r="J24" s="205"/>
      <c r="K24" s="205"/>
      <c r="L24" s="205"/>
      <c r="M24" s="205"/>
      <c r="N24" s="205"/>
      <c r="O24" s="36"/>
      <c r="P24" s="101"/>
    </row>
    <row r="25" spans="1:18">
      <c r="A25" s="205"/>
      <c r="B25" s="205"/>
      <c r="C25" s="205"/>
      <c r="D25" s="205"/>
      <c r="E25" s="205"/>
      <c r="F25" s="36"/>
      <c r="G25" s="205"/>
      <c r="H25" s="205"/>
      <c r="I25" s="205"/>
      <c r="J25" s="205"/>
      <c r="K25" s="205"/>
      <c r="L25" s="205"/>
      <c r="M25" s="205"/>
      <c r="N25" s="205"/>
      <c r="O25" s="36"/>
      <c r="P25" s="101"/>
    </row>
    <row r="26" spans="1:18">
      <c r="A26" s="205"/>
      <c r="B26" s="205"/>
      <c r="C26" s="205"/>
      <c r="D26" s="205"/>
      <c r="E26" s="205"/>
      <c r="F26" s="36"/>
      <c r="G26" s="86" t="s">
        <v>171</v>
      </c>
      <c r="H26" s="36"/>
      <c r="I26" s="36"/>
      <c r="J26" s="36"/>
      <c r="K26" s="36"/>
      <c r="L26" s="36"/>
      <c r="M26" s="36"/>
      <c r="N26" s="36"/>
      <c r="O26" s="36"/>
      <c r="P26" s="101"/>
    </row>
    <row r="27" spans="1:18" ht="13.5" customHeight="1">
      <c r="A27" s="76"/>
      <c r="B27" s="76"/>
      <c r="C27" s="76"/>
      <c r="D27" s="76"/>
      <c r="E27" s="76"/>
      <c r="F27" s="36"/>
      <c r="G27" s="205" t="str">
        <f>IF($D$89&gt;=3,C142,"特に心配はいりません")</f>
        <v>特に心配はいりません</v>
      </c>
      <c r="H27" s="205"/>
      <c r="I27" s="205"/>
      <c r="J27" s="205"/>
      <c r="K27" s="205"/>
      <c r="L27" s="205"/>
      <c r="M27" s="205"/>
      <c r="N27" s="205"/>
      <c r="O27" s="36"/>
      <c r="P27" s="101"/>
    </row>
    <row r="28" spans="1:18">
      <c r="A28" s="206" t="s">
        <v>178</v>
      </c>
      <c r="B28" s="206"/>
      <c r="C28" s="206"/>
      <c r="D28" s="206"/>
      <c r="E28" s="206"/>
      <c r="F28" s="36"/>
      <c r="G28" s="205"/>
      <c r="H28" s="205"/>
      <c r="I28" s="205"/>
      <c r="J28" s="205"/>
      <c r="K28" s="205"/>
      <c r="L28" s="205"/>
      <c r="M28" s="205"/>
      <c r="N28" s="205"/>
      <c r="O28" s="36"/>
      <c r="P28" s="101"/>
    </row>
    <row r="29" spans="1:18">
      <c r="A29" s="205" t="str">
        <f>IF($D$91&gt;=3,C146,"特に心配はいりません")</f>
        <v>特に心配はいりません</v>
      </c>
      <c r="B29" s="205"/>
      <c r="C29" s="205"/>
      <c r="D29" s="205"/>
      <c r="E29" s="205"/>
      <c r="F29" s="36"/>
      <c r="G29" s="205"/>
      <c r="H29" s="205"/>
      <c r="I29" s="205"/>
      <c r="J29" s="205"/>
      <c r="K29" s="205"/>
      <c r="L29" s="205"/>
      <c r="M29" s="205"/>
      <c r="N29" s="205"/>
      <c r="O29" s="36"/>
      <c r="P29" s="101"/>
    </row>
    <row r="30" spans="1:18" ht="13.5" customHeight="1">
      <c r="A30" s="205"/>
      <c r="B30" s="205"/>
      <c r="C30" s="205"/>
      <c r="D30" s="205"/>
      <c r="E30" s="205"/>
      <c r="F30" s="36"/>
      <c r="G30" s="205"/>
      <c r="H30" s="205"/>
      <c r="I30" s="205"/>
      <c r="J30" s="205"/>
      <c r="K30" s="205"/>
      <c r="L30" s="205"/>
      <c r="M30" s="205"/>
      <c r="N30" s="205"/>
      <c r="O30" s="36"/>
      <c r="P30" s="101"/>
    </row>
    <row r="31" spans="1:18" ht="13.5" customHeight="1">
      <c r="A31" s="205"/>
      <c r="B31" s="205"/>
      <c r="C31" s="205"/>
      <c r="D31" s="205"/>
      <c r="E31" s="205"/>
      <c r="F31" s="36"/>
      <c r="G31" s="205"/>
      <c r="H31" s="205"/>
      <c r="I31" s="205"/>
      <c r="J31" s="205"/>
      <c r="K31" s="205"/>
      <c r="L31" s="205"/>
      <c r="M31" s="205"/>
      <c r="N31" s="205"/>
      <c r="O31" s="36"/>
      <c r="P31" s="101"/>
    </row>
    <row r="32" spans="1:18">
      <c r="A32" s="205"/>
      <c r="B32" s="205"/>
      <c r="C32" s="205"/>
      <c r="D32" s="205"/>
      <c r="E32" s="205"/>
      <c r="F32" s="36"/>
      <c r="G32" s="205"/>
      <c r="H32" s="205"/>
      <c r="I32" s="205"/>
      <c r="J32" s="205"/>
      <c r="K32" s="205"/>
      <c r="L32" s="205"/>
      <c r="M32" s="205"/>
      <c r="N32" s="205"/>
      <c r="O32" s="36"/>
      <c r="P32" s="101"/>
    </row>
    <row r="33" spans="1:18">
      <c r="A33" s="205"/>
      <c r="B33" s="205"/>
      <c r="C33" s="205"/>
      <c r="D33" s="205"/>
      <c r="E33" s="205"/>
      <c r="F33" s="36"/>
      <c r="G33" s="205"/>
      <c r="H33" s="205"/>
      <c r="I33" s="205"/>
      <c r="J33" s="205"/>
      <c r="K33" s="205"/>
      <c r="L33" s="205"/>
      <c r="M33" s="205"/>
      <c r="N33" s="205"/>
      <c r="O33" s="36"/>
      <c r="P33" s="101"/>
    </row>
    <row r="34" spans="1:18">
      <c r="A34" s="205"/>
      <c r="B34" s="205"/>
      <c r="C34" s="205"/>
      <c r="D34" s="205"/>
      <c r="E34" s="205"/>
      <c r="F34" s="36"/>
      <c r="G34" s="205"/>
      <c r="H34" s="205"/>
      <c r="I34" s="205"/>
      <c r="J34" s="205"/>
      <c r="K34" s="205"/>
      <c r="L34" s="205"/>
      <c r="M34" s="205"/>
      <c r="N34" s="205"/>
      <c r="O34" s="36"/>
      <c r="P34" s="101"/>
    </row>
    <row r="35" spans="1:18">
      <c r="A35" s="76"/>
      <c r="B35" s="76"/>
      <c r="C35" s="76"/>
      <c r="D35" s="76"/>
      <c r="E35" s="76"/>
      <c r="F35" s="36"/>
      <c r="G35" s="205"/>
      <c r="H35" s="205"/>
      <c r="I35" s="205"/>
      <c r="J35" s="205"/>
      <c r="K35" s="205"/>
      <c r="L35" s="205"/>
      <c r="M35" s="205"/>
      <c r="N35" s="205"/>
      <c r="O35" s="36"/>
      <c r="P35" s="101"/>
    </row>
    <row r="36" spans="1:18">
      <c r="A36" s="206" t="s">
        <v>179</v>
      </c>
      <c r="B36" s="206"/>
      <c r="C36" s="206"/>
      <c r="D36" s="206"/>
      <c r="E36" s="206"/>
      <c r="F36" s="36"/>
      <c r="G36" s="205"/>
      <c r="H36" s="205"/>
      <c r="I36" s="205"/>
      <c r="J36" s="205"/>
      <c r="K36" s="205"/>
      <c r="L36" s="205"/>
      <c r="M36" s="205"/>
      <c r="N36" s="205"/>
      <c r="O36" s="36"/>
      <c r="P36" s="101"/>
    </row>
    <row r="37" spans="1:18">
      <c r="A37" s="205" t="str">
        <f>IF($D$92&gt;=3,C148,"特に心配はいりません")</f>
        <v>特に心配はいりません</v>
      </c>
      <c r="B37" s="205"/>
      <c r="C37" s="205"/>
      <c r="D37" s="205"/>
      <c r="E37" s="205"/>
      <c r="F37" s="36"/>
      <c r="G37" s="87" t="s">
        <v>180</v>
      </c>
      <c r="H37" s="76"/>
      <c r="I37" s="76"/>
      <c r="J37" s="76"/>
      <c r="K37" s="76"/>
      <c r="L37" s="76"/>
      <c r="M37" s="76"/>
      <c r="N37" s="76"/>
      <c r="O37" s="36"/>
      <c r="P37" s="101"/>
    </row>
    <row r="38" spans="1:18" ht="13.5" customHeight="1">
      <c r="A38" s="205"/>
      <c r="B38" s="205"/>
      <c r="C38" s="205"/>
      <c r="D38" s="205"/>
      <c r="E38" s="205"/>
      <c r="F38" s="36"/>
      <c r="H38" s="36"/>
      <c r="I38" s="36"/>
      <c r="J38" s="36"/>
      <c r="K38" s="36"/>
      <c r="L38" s="36"/>
      <c r="M38" s="36"/>
      <c r="N38" s="36"/>
      <c r="O38" s="36"/>
      <c r="P38" s="101"/>
    </row>
    <row r="39" spans="1:18" ht="14.25" customHeight="1">
      <c r="A39" s="205"/>
      <c r="B39" s="205"/>
      <c r="C39" s="205"/>
      <c r="D39" s="205"/>
      <c r="E39" s="205"/>
      <c r="F39" s="36"/>
      <c r="G39" s="53"/>
      <c r="H39" s="36"/>
      <c r="I39" s="36"/>
      <c r="J39" s="36"/>
      <c r="K39" s="36"/>
      <c r="L39" s="36"/>
      <c r="M39" s="36"/>
      <c r="N39" s="36"/>
      <c r="O39" s="36"/>
      <c r="P39" s="101"/>
    </row>
    <row r="40" spans="1:18" ht="13.5" customHeight="1">
      <c r="A40" s="205"/>
      <c r="B40" s="205"/>
      <c r="C40" s="205"/>
      <c r="D40" s="205"/>
      <c r="E40" s="205"/>
      <c r="F40" s="36"/>
      <c r="G40" s="53"/>
      <c r="H40" s="36"/>
      <c r="I40" s="36"/>
      <c r="J40" s="36"/>
      <c r="K40" s="36"/>
      <c r="L40" s="36"/>
      <c r="M40" s="36"/>
      <c r="N40" s="36"/>
      <c r="O40" s="36"/>
      <c r="P40" s="101"/>
    </row>
    <row r="41" spans="1:18">
      <c r="A41" s="84" t="s">
        <v>181</v>
      </c>
      <c r="B41" s="76"/>
      <c r="C41" s="76"/>
      <c r="D41" s="76"/>
      <c r="E41" s="76"/>
      <c r="F41" s="53"/>
      <c r="G41" s="53"/>
      <c r="H41" s="36"/>
      <c r="I41" s="36"/>
      <c r="J41" s="36"/>
      <c r="K41" s="36"/>
      <c r="L41" s="36"/>
      <c r="M41" s="36"/>
      <c r="N41" s="36"/>
      <c r="O41" s="36"/>
      <c r="P41" s="101"/>
    </row>
    <row r="42" spans="1:18" ht="13.5" customHeight="1">
      <c r="A42" s="36"/>
      <c r="B42" s="36"/>
      <c r="C42" s="36"/>
      <c r="D42" s="36"/>
      <c r="E42" s="36"/>
      <c r="F42" s="53"/>
      <c r="G42" s="53"/>
      <c r="H42" s="36"/>
      <c r="I42" s="36"/>
      <c r="J42" s="36"/>
      <c r="K42" s="36"/>
      <c r="L42" s="36"/>
      <c r="M42" s="36"/>
      <c r="N42" s="36"/>
      <c r="O42" s="36"/>
      <c r="P42" s="101"/>
      <c r="Q42" t="s">
        <v>200</v>
      </c>
    </row>
    <row r="43" spans="1:18">
      <c r="A43" s="76"/>
      <c r="B43" s="36"/>
      <c r="C43" s="36"/>
      <c r="D43" s="36"/>
      <c r="E43" s="36"/>
      <c r="F43" s="36"/>
      <c r="G43" s="75"/>
      <c r="H43" s="36"/>
      <c r="I43" s="36"/>
      <c r="J43" s="36"/>
      <c r="K43" s="36"/>
      <c r="L43" s="36"/>
      <c r="M43" s="36"/>
      <c r="N43" s="36"/>
      <c r="O43" s="36"/>
      <c r="P43" s="101"/>
      <c r="Q43" t="s">
        <v>214</v>
      </c>
    </row>
    <row r="44" spans="1:18">
      <c r="A44" s="36"/>
      <c r="B44" s="36"/>
      <c r="C44" s="36"/>
      <c r="D44" s="36"/>
      <c r="E44" s="36"/>
      <c r="F44" s="36"/>
      <c r="G44" s="75"/>
      <c r="H44" s="36"/>
      <c r="I44" s="36"/>
      <c r="J44" s="36"/>
      <c r="K44" s="36"/>
      <c r="L44" s="36"/>
      <c r="M44" s="36"/>
      <c r="N44" s="36"/>
      <c r="O44" s="36"/>
      <c r="P44" s="101"/>
      <c r="Q44" s="92"/>
      <c r="R44" s="92" t="s">
        <v>403</v>
      </c>
    </row>
    <row r="45" spans="1:18">
      <c r="A45" s="36"/>
      <c r="B45" s="36"/>
      <c r="C45" s="36"/>
      <c r="D45" s="36"/>
      <c r="E45" s="36"/>
      <c r="F45" s="36"/>
      <c r="G45" s="75"/>
      <c r="H45" s="36"/>
      <c r="I45" s="36"/>
      <c r="J45" s="36"/>
      <c r="K45" s="36"/>
      <c r="L45" s="36"/>
      <c r="M45" s="36"/>
      <c r="N45" s="36"/>
      <c r="O45" s="36"/>
      <c r="P45" s="101"/>
      <c r="Q45" s="92" t="s">
        <v>95</v>
      </c>
      <c r="R45" s="92">
        <v>1</v>
      </c>
    </row>
    <row r="46" spans="1:18">
      <c r="A46" s="36"/>
      <c r="B46" s="36"/>
      <c r="C46" s="36"/>
      <c r="D46" s="36"/>
      <c r="E46" s="36"/>
      <c r="F46" s="36"/>
      <c r="G46" s="75"/>
      <c r="H46" s="36"/>
      <c r="I46" s="36"/>
      <c r="J46" s="36"/>
      <c r="K46" s="36"/>
      <c r="L46" s="36"/>
      <c r="M46" s="36"/>
      <c r="N46" s="36"/>
      <c r="O46" s="36"/>
      <c r="P46" s="101"/>
      <c r="Q46" s="92" t="s">
        <v>45</v>
      </c>
      <c r="R46" s="92">
        <v>2</v>
      </c>
    </row>
    <row r="47" spans="1:18">
      <c r="A47" s="36"/>
      <c r="B47" s="36"/>
      <c r="C47" s="36"/>
      <c r="D47" s="36"/>
      <c r="E47" s="36"/>
      <c r="F47" s="36"/>
      <c r="G47" s="75"/>
      <c r="H47" s="36"/>
      <c r="I47" s="36"/>
      <c r="J47" s="36"/>
      <c r="K47" s="36"/>
      <c r="L47" s="36"/>
      <c r="M47" s="36"/>
      <c r="N47" s="36"/>
      <c r="O47" s="36"/>
      <c r="P47" s="101"/>
      <c r="Q47" s="92" t="s">
        <v>96</v>
      </c>
      <c r="R47" s="92">
        <v>3</v>
      </c>
    </row>
    <row r="48" spans="1:18">
      <c r="A48" s="36"/>
      <c r="B48" s="36"/>
      <c r="C48" s="36"/>
      <c r="D48" s="36"/>
      <c r="E48" s="36"/>
      <c r="F48" s="36"/>
      <c r="G48" s="75"/>
      <c r="H48" s="36"/>
      <c r="I48" s="36"/>
      <c r="J48" s="36"/>
      <c r="K48" s="36"/>
      <c r="L48" s="36"/>
      <c r="M48" s="36"/>
      <c r="N48" s="36"/>
      <c r="O48" s="36"/>
      <c r="P48" s="101"/>
      <c r="Q48" s="92" t="s">
        <v>97</v>
      </c>
      <c r="R48" s="92">
        <v>4</v>
      </c>
    </row>
    <row r="49" spans="1:18">
      <c r="A49" s="36"/>
      <c r="B49" s="36"/>
      <c r="C49" s="36"/>
      <c r="D49" s="36"/>
      <c r="E49" s="36"/>
      <c r="F49" s="36"/>
      <c r="G49" s="75"/>
      <c r="H49" s="36"/>
      <c r="I49" s="36"/>
      <c r="J49" s="36"/>
      <c r="K49" s="36"/>
      <c r="L49" s="36"/>
      <c r="M49" s="36"/>
      <c r="N49" s="36"/>
      <c r="O49" s="36"/>
      <c r="P49" s="101"/>
      <c r="Q49" s="92" t="s">
        <v>98</v>
      </c>
      <c r="R49" s="92">
        <v>5</v>
      </c>
    </row>
    <row r="50" spans="1:18">
      <c r="A50" s="36"/>
      <c r="B50" s="36"/>
      <c r="C50" s="36"/>
      <c r="D50" s="36"/>
      <c r="E50" s="36"/>
      <c r="F50" s="36"/>
      <c r="G50" s="75"/>
      <c r="H50" s="36"/>
      <c r="I50" s="36"/>
      <c r="J50" s="36"/>
      <c r="K50" s="36"/>
      <c r="L50" s="36"/>
      <c r="M50" s="36"/>
      <c r="N50" s="36"/>
      <c r="O50" s="36"/>
      <c r="P50" s="101"/>
      <c r="Q50" s="92" t="s">
        <v>46</v>
      </c>
      <c r="R50" s="92">
        <v>6</v>
      </c>
    </row>
    <row r="51" spans="1:18">
      <c r="A51" s="36"/>
      <c r="B51" s="36"/>
      <c r="C51" s="36"/>
      <c r="D51" s="36"/>
      <c r="E51" s="36"/>
      <c r="F51" s="36"/>
      <c r="G51" s="75"/>
      <c r="H51" s="36"/>
      <c r="I51" s="36"/>
      <c r="J51" s="36"/>
      <c r="K51" s="36"/>
      <c r="L51" s="36"/>
      <c r="M51" s="36"/>
      <c r="N51" s="36"/>
      <c r="O51" s="36"/>
      <c r="P51" s="101"/>
      <c r="Q51" s="92" t="s">
        <v>99</v>
      </c>
      <c r="R51" s="92">
        <v>7</v>
      </c>
    </row>
    <row r="52" spans="1:18">
      <c r="A52" s="36"/>
      <c r="B52" s="36"/>
      <c r="C52" s="36"/>
      <c r="D52" s="36"/>
      <c r="E52" s="36"/>
      <c r="F52" s="36"/>
      <c r="G52" s="75"/>
      <c r="H52" s="36"/>
      <c r="I52" s="36"/>
      <c r="J52" s="36"/>
      <c r="K52" s="36"/>
      <c r="L52" s="36"/>
      <c r="M52" s="36"/>
      <c r="N52" s="36"/>
      <c r="O52" s="36"/>
      <c r="P52" s="101"/>
      <c r="Q52" s="92" t="s">
        <v>212</v>
      </c>
      <c r="R52" s="92">
        <v>8</v>
      </c>
    </row>
    <row r="53" spans="1:18">
      <c r="A53" s="36"/>
      <c r="B53" s="36"/>
      <c r="C53" s="36"/>
      <c r="D53" s="36"/>
      <c r="E53" s="36"/>
      <c r="F53" s="36"/>
      <c r="G53" s="75"/>
      <c r="H53" s="36"/>
      <c r="I53" s="36"/>
      <c r="J53" s="36"/>
      <c r="K53" s="36"/>
      <c r="L53" s="36"/>
      <c r="M53" s="36"/>
      <c r="N53" s="36"/>
      <c r="O53" s="36"/>
      <c r="P53" s="101"/>
      <c r="Q53" s="92" t="s">
        <v>213</v>
      </c>
      <c r="R53" s="92">
        <v>9</v>
      </c>
    </row>
    <row r="54" spans="1:18">
      <c r="A54" s="36"/>
      <c r="B54" s="36"/>
      <c r="C54" s="36"/>
      <c r="D54" s="36"/>
      <c r="E54" s="36"/>
      <c r="F54" s="36"/>
      <c r="G54" s="75"/>
      <c r="H54" s="36"/>
      <c r="I54" s="36"/>
      <c r="J54" s="36"/>
      <c r="K54" s="36"/>
      <c r="L54" s="36"/>
      <c r="M54" s="36"/>
      <c r="N54" s="36"/>
      <c r="O54" s="36"/>
      <c r="P54" s="101"/>
      <c r="Q54" s="92" t="s">
        <v>41</v>
      </c>
      <c r="R54" s="92">
        <v>10</v>
      </c>
    </row>
    <row r="55" spans="1:18">
      <c r="A55" s="36"/>
      <c r="B55" s="36"/>
      <c r="C55" s="36"/>
      <c r="D55" s="36"/>
      <c r="E55" s="36"/>
      <c r="F55" s="36"/>
      <c r="G55" s="75"/>
      <c r="H55" s="36"/>
      <c r="I55" s="36"/>
      <c r="J55" s="36"/>
      <c r="K55" s="36"/>
      <c r="L55" s="36"/>
      <c r="M55" s="36"/>
      <c r="N55" s="36"/>
      <c r="O55" s="36"/>
      <c r="P55" s="101"/>
      <c r="Q55" s="92" t="s">
        <v>40</v>
      </c>
      <c r="R55" s="92">
        <v>11</v>
      </c>
    </row>
    <row r="56" spans="1:18">
      <c r="A56" s="36"/>
      <c r="B56" s="36"/>
      <c r="C56" s="36"/>
      <c r="D56" s="36"/>
      <c r="E56" s="36"/>
      <c r="F56" s="36"/>
      <c r="G56" s="75"/>
      <c r="H56" s="36"/>
      <c r="I56" s="36"/>
      <c r="J56" s="36"/>
      <c r="K56" s="36"/>
      <c r="L56" s="36"/>
      <c r="M56" s="36"/>
      <c r="N56" s="36"/>
      <c r="O56" s="36"/>
      <c r="P56" s="101"/>
      <c r="Q56" s="92" t="s">
        <v>47</v>
      </c>
      <c r="R56" s="92">
        <v>12</v>
      </c>
    </row>
    <row r="57" spans="1:18">
      <c r="A57" s="36"/>
      <c r="B57" s="36"/>
      <c r="C57" s="36"/>
      <c r="D57" s="36"/>
      <c r="E57" s="36"/>
      <c r="F57" s="36"/>
      <c r="G57" s="75"/>
      <c r="H57" s="36"/>
      <c r="I57" s="36"/>
      <c r="J57" s="36"/>
      <c r="K57" s="36"/>
      <c r="L57" s="36"/>
      <c r="M57" s="36"/>
      <c r="N57" s="36"/>
      <c r="O57" s="36"/>
      <c r="P57" s="101"/>
      <c r="Q57" s="92" t="s">
        <v>48</v>
      </c>
      <c r="R57" s="92">
        <v>13</v>
      </c>
    </row>
    <row r="58" spans="1:18" ht="27" customHeight="1">
      <c r="A58" s="36"/>
      <c r="B58" s="36"/>
      <c r="C58" s="36"/>
      <c r="D58" s="36"/>
      <c r="E58" s="36"/>
      <c r="F58" s="36"/>
      <c r="G58" s="75"/>
      <c r="H58" s="36"/>
      <c r="I58" s="36"/>
      <c r="J58" s="36"/>
      <c r="K58" s="36"/>
      <c r="L58" s="36"/>
      <c r="M58" s="36"/>
      <c r="N58" s="36"/>
      <c r="O58" s="36"/>
      <c r="P58" s="101"/>
      <c r="Q58" s="92" t="s">
        <v>100</v>
      </c>
      <c r="R58" s="92">
        <v>14</v>
      </c>
    </row>
    <row r="59" spans="1:18" ht="13.5" customHeight="1">
      <c r="A59" s="36"/>
      <c r="B59" s="36"/>
      <c r="C59" s="36"/>
      <c r="D59" s="36"/>
      <c r="E59" s="36"/>
      <c r="F59" s="36"/>
      <c r="G59" s="75"/>
      <c r="H59" s="36"/>
      <c r="I59" s="36"/>
      <c r="J59" s="36"/>
      <c r="K59" s="36"/>
      <c r="L59" s="36"/>
      <c r="M59" s="36"/>
      <c r="N59" s="36"/>
      <c r="O59" s="36"/>
      <c r="P59" s="101"/>
      <c r="Q59" s="92" t="s">
        <v>49</v>
      </c>
      <c r="R59" s="92">
        <v>15</v>
      </c>
    </row>
    <row r="60" spans="1:18">
      <c r="A60" s="36"/>
      <c r="B60" s="36"/>
      <c r="C60" s="36"/>
      <c r="D60" s="36"/>
      <c r="E60" s="36"/>
      <c r="F60" s="36"/>
      <c r="G60" s="75"/>
      <c r="H60" s="36"/>
      <c r="I60" s="36"/>
      <c r="J60" s="36"/>
      <c r="K60" s="36"/>
      <c r="L60" s="36"/>
      <c r="M60" s="36"/>
      <c r="N60" s="36"/>
      <c r="O60" s="36"/>
      <c r="P60" s="101"/>
    </row>
    <row r="61" spans="1:18">
      <c r="A61" s="36"/>
      <c r="B61" s="36"/>
      <c r="C61" s="36"/>
      <c r="D61" s="36"/>
      <c r="E61" s="36"/>
      <c r="F61" s="36"/>
      <c r="G61" s="75"/>
      <c r="H61" s="36"/>
      <c r="I61" s="36"/>
      <c r="J61" s="36"/>
      <c r="K61" s="36"/>
      <c r="L61" s="36"/>
      <c r="M61" s="36"/>
      <c r="N61" s="36"/>
      <c r="O61" s="36"/>
      <c r="P61" s="101"/>
      <c r="Q61" t="s">
        <v>393</v>
      </c>
    </row>
    <row r="62" spans="1:18">
      <c r="A62" s="36"/>
      <c r="B62" s="36"/>
      <c r="C62" s="36"/>
      <c r="D62" s="36"/>
      <c r="E62" s="36"/>
      <c r="F62" s="36"/>
      <c r="G62" s="75"/>
      <c r="H62" s="36"/>
      <c r="I62" s="36"/>
      <c r="J62" s="36"/>
      <c r="K62" s="36"/>
      <c r="L62" s="36"/>
      <c r="M62" s="36"/>
      <c r="N62" s="36"/>
      <c r="O62" s="36"/>
      <c r="P62" s="101"/>
      <c r="Q62" s="92"/>
      <c r="R62" s="92" t="s">
        <v>403</v>
      </c>
    </row>
    <row r="63" spans="1:18">
      <c r="A63" s="36"/>
      <c r="B63" s="36"/>
      <c r="C63" s="36"/>
      <c r="D63" s="36"/>
      <c r="E63" s="36"/>
      <c r="F63" s="36"/>
      <c r="G63" s="75"/>
      <c r="H63" s="36"/>
      <c r="I63" s="36"/>
      <c r="J63" s="36"/>
      <c r="K63" s="36"/>
      <c r="L63" s="36"/>
      <c r="M63" s="36"/>
      <c r="N63" s="36"/>
      <c r="O63" s="36"/>
      <c r="P63" s="101"/>
      <c r="Q63" s="92" t="s">
        <v>335</v>
      </c>
      <c r="R63" s="92">
        <v>33</v>
      </c>
    </row>
    <row r="64" spans="1:18">
      <c r="A64" s="36"/>
      <c r="B64" s="36"/>
      <c r="C64" s="36"/>
      <c r="D64" s="36"/>
      <c r="E64" s="36"/>
      <c r="F64" s="36"/>
      <c r="G64" s="75"/>
      <c r="H64" s="36"/>
      <c r="I64" s="36"/>
      <c r="J64" s="36"/>
      <c r="K64" s="36"/>
      <c r="L64" s="36"/>
      <c r="M64" s="36"/>
      <c r="N64" s="36"/>
      <c r="O64" s="36"/>
      <c r="P64" s="101"/>
      <c r="Q64" s="92" t="s">
        <v>91</v>
      </c>
      <c r="R64" s="92">
        <v>34</v>
      </c>
    </row>
    <row r="65" spans="1:18">
      <c r="A65" s="36"/>
      <c r="B65" s="36"/>
      <c r="C65" s="36"/>
      <c r="D65" s="36"/>
      <c r="E65" s="36"/>
      <c r="F65" s="36"/>
      <c r="G65" s="75"/>
      <c r="H65" s="36"/>
      <c r="I65" s="36"/>
      <c r="J65" s="36"/>
      <c r="K65" s="36"/>
      <c r="L65" s="36"/>
      <c r="M65" s="36"/>
      <c r="N65" s="36"/>
      <c r="O65" s="36"/>
      <c r="P65" s="101"/>
      <c r="Q65" s="92" t="s">
        <v>92</v>
      </c>
      <c r="R65" s="92">
        <v>35</v>
      </c>
    </row>
    <row r="66" spans="1:18">
      <c r="A66" s="36"/>
      <c r="B66" s="36"/>
      <c r="C66" s="36"/>
      <c r="D66" s="36"/>
      <c r="E66" s="36"/>
      <c r="F66" s="36"/>
      <c r="G66" s="75"/>
      <c r="H66" s="36"/>
      <c r="I66" s="36"/>
      <c r="J66" s="36"/>
      <c r="K66" s="36"/>
      <c r="L66" s="36"/>
      <c r="M66" s="36"/>
      <c r="N66" s="36"/>
      <c r="O66" s="36"/>
      <c r="P66" s="101"/>
      <c r="Q66" s="92" t="s">
        <v>93</v>
      </c>
      <c r="R66" s="92">
        <v>36</v>
      </c>
    </row>
    <row r="67" spans="1:18">
      <c r="A67" s="36"/>
      <c r="B67" s="36"/>
      <c r="C67" s="36"/>
      <c r="D67" s="36"/>
      <c r="E67" s="36"/>
      <c r="F67" s="36"/>
      <c r="G67" s="75"/>
      <c r="H67" s="36"/>
      <c r="I67" s="36"/>
      <c r="J67" s="36"/>
      <c r="K67" s="36"/>
      <c r="L67" s="36"/>
      <c r="M67" s="36"/>
      <c r="N67" s="36"/>
      <c r="O67" s="36"/>
      <c r="P67" s="101"/>
      <c r="Q67" s="92" t="s">
        <v>94</v>
      </c>
      <c r="R67" s="92">
        <v>37</v>
      </c>
    </row>
    <row r="68" spans="1:18">
      <c r="A68" s="36"/>
      <c r="B68" s="36"/>
      <c r="C68" s="36"/>
      <c r="D68" s="36"/>
      <c r="E68" s="36"/>
      <c r="F68" s="36"/>
      <c r="G68" s="75"/>
      <c r="H68" s="36"/>
      <c r="I68" s="36"/>
      <c r="J68" s="36"/>
      <c r="K68" s="36"/>
      <c r="L68" s="36"/>
      <c r="M68" s="36"/>
      <c r="N68" s="36"/>
      <c r="O68" s="36"/>
      <c r="P68" s="101"/>
    </row>
    <row r="69" spans="1:18">
      <c r="A69" s="36"/>
      <c r="B69" s="36"/>
      <c r="C69" s="36"/>
      <c r="D69" s="36"/>
      <c r="E69" s="36"/>
      <c r="F69" s="36"/>
      <c r="G69" s="75"/>
      <c r="H69" s="36"/>
      <c r="I69" s="36"/>
      <c r="J69" s="36"/>
      <c r="K69" s="36"/>
      <c r="L69" s="36"/>
      <c r="M69" s="36"/>
      <c r="N69" s="36"/>
      <c r="O69" s="36"/>
      <c r="P69" s="101"/>
      <c r="Q69" t="s">
        <v>215</v>
      </c>
    </row>
    <row r="70" spans="1:18">
      <c r="A70" s="36"/>
      <c r="B70" s="36"/>
      <c r="C70" s="36"/>
      <c r="D70" s="36"/>
      <c r="E70" s="36"/>
      <c r="F70" s="36"/>
      <c r="G70" s="75"/>
      <c r="H70" s="36"/>
      <c r="I70" s="36"/>
      <c r="J70" s="36"/>
      <c r="K70" s="36"/>
      <c r="L70" s="36"/>
      <c r="M70" s="36"/>
      <c r="N70" s="36"/>
      <c r="O70" s="36"/>
      <c r="P70" s="101"/>
      <c r="Q70" s="92"/>
      <c r="R70" s="92" t="s">
        <v>403</v>
      </c>
    </row>
    <row r="71" spans="1:18">
      <c r="A71" s="36"/>
      <c r="B71" s="36"/>
      <c r="C71" s="36"/>
      <c r="D71" s="36"/>
      <c r="E71" s="36"/>
      <c r="F71" s="36"/>
      <c r="G71" s="75"/>
      <c r="H71" s="36"/>
      <c r="I71" s="36"/>
      <c r="J71" s="36"/>
      <c r="K71" s="36"/>
      <c r="L71" s="36"/>
      <c r="M71" s="36"/>
      <c r="N71" s="36"/>
      <c r="O71" s="36"/>
      <c r="P71" s="101"/>
      <c r="Q71" s="92" t="s">
        <v>101</v>
      </c>
      <c r="R71" s="92">
        <v>16</v>
      </c>
    </row>
    <row r="72" spans="1:18">
      <c r="A72" s="36"/>
      <c r="B72" s="36"/>
      <c r="C72" s="36"/>
      <c r="D72" s="36"/>
      <c r="E72" s="36"/>
      <c r="F72" s="36"/>
      <c r="G72" s="75"/>
      <c r="H72" s="36"/>
      <c r="I72" s="36"/>
      <c r="J72" s="36"/>
      <c r="K72" s="36"/>
      <c r="L72" s="36"/>
      <c r="M72" s="36"/>
      <c r="N72" s="36"/>
      <c r="O72" s="36"/>
      <c r="P72" s="101"/>
      <c r="Q72" s="92" t="s">
        <v>102</v>
      </c>
      <c r="R72" s="92">
        <v>17</v>
      </c>
    </row>
    <row r="73" spans="1:18">
      <c r="A73" s="36"/>
      <c r="B73" s="36"/>
      <c r="C73" s="36"/>
      <c r="D73" s="36"/>
      <c r="E73" s="36"/>
      <c r="F73" s="36"/>
      <c r="G73" s="75"/>
      <c r="H73" s="36"/>
      <c r="I73" s="36"/>
      <c r="J73" s="36"/>
      <c r="K73" s="36"/>
      <c r="L73" s="36"/>
      <c r="M73" s="36"/>
      <c r="N73" s="36"/>
      <c r="O73" s="36"/>
      <c r="P73" s="101"/>
      <c r="Q73" s="92" t="s">
        <v>103</v>
      </c>
      <c r="R73" s="92">
        <v>18</v>
      </c>
    </row>
    <row r="74" spans="1:18">
      <c r="A74" s="36"/>
      <c r="B74" s="36"/>
      <c r="C74" s="36"/>
      <c r="D74" s="36"/>
      <c r="E74" s="36"/>
      <c r="F74" s="36"/>
      <c r="G74" s="75"/>
      <c r="H74" s="36"/>
      <c r="I74" s="36"/>
      <c r="J74" s="36"/>
      <c r="K74" s="36"/>
      <c r="L74" s="36"/>
      <c r="M74" s="36"/>
      <c r="N74" s="36"/>
      <c r="O74" s="36"/>
      <c r="P74" s="101"/>
      <c r="Q74" s="92" t="s">
        <v>104</v>
      </c>
      <c r="R74" s="92">
        <v>19</v>
      </c>
    </row>
    <row r="75" spans="1:18">
      <c r="A75" s="36"/>
      <c r="B75" s="36"/>
      <c r="C75" s="36"/>
      <c r="D75" s="36"/>
      <c r="E75" s="36"/>
      <c r="F75" s="36"/>
      <c r="G75" s="75"/>
      <c r="H75" s="36"/>
      <c r="I75" s="36"/>
      <c r="J75" s="36"/>
      <c r="K75" s="36"/>
      <c r="L75" s="36"/>
      <c r="M75" s="36"/>
      <c r="N75" s="36"/>
      <c r="O75" s="36"/>
      <c r="P75" s="101"/>
      <c r="Q75" s="92" t="s">
        <v>105</v>
      </c>
      <c r="R75" s="92">
        <v>20</v>
      </c>
    </row>
    <row r="76" spans="1:18">
      <c r="A76" s="36"/>
      <c r="B76" s="36"/>
      <c r="C76" s="36"/>
      <c r="D76" s="36"/>
      <c r="E76" s="36"/>
      <c r="F76" s="36"/>
      <c r="G76" s="75"/>
      <c r="H76" s="36"/>
      <c r="I76" s="36"/>
      <c r="J76" s="36"/>
      <c r="K76" s="36"/>
      <c r="L76" s="36"/>
      <c r="M76" s="36"/>
      <c r="N76" s="36"/>
      <c r="O76" s="36"/>
      <c r="P76" s="101"/>
      <c r="Q76" s="92" t="s">
        <v>106</v>
      </c>
      <c r="R76" s="92">
        <v>22</v>
      </c>
    </row>
    <row r="77" spans="1:18">
      <c r="A77" s="36"/>
      <c r="B77" s="36"/>
      <c r="C77" s="36"/>
      <c r="D77" s="36"/>
      <c r="E77" s="36"/>
      <c r="F77" s="36"/>
      <c r="G77" s="75"/>
      <c r="H77" s="36"/>
      <c r="I77" s="36"/>
      <c r="J77" s="36"/>
      <c r="K77" s="36"/>
      <c r="L77" s="36"/>
      <c r="M77" s="36"/>
      <c r="N77" s="36"/>
      <c r="O77" s="36"/>
      <c r="P77" s="101"/>
      <c r="Q77" s="92" t="s">
        <v>107</v>
      </c>
      <c r="R77" s="92">
        <v>23</v>
      </c>
    </row>
    <row r="78" spans="1:18">
      <c r="A78" s="36"/>
      <c r="B78" s="36"/>
      <c r="C78" s="36"/>
      <c r="D78" s="36"/>
      <c r="E78" s="36"/>
      <c r="F78" s="36"/>
      <c r="G78" s="75"/>
      <c r="H78" s="36"/>
      <c r="I78" s="36"/>
      <c r="J78" s="36"/>
      <c r="K78" s="36"/>
      <c r="L78" s="36"/>
      <c r="M78" s="36"/>
      <c r="N78" s="36"/>
      <c r="O78" s="36"/>
      <c r="P78" s="101"/>
      <c r="Q78" s="92" t="s">
        <v>43</v>
      </c>
      <c r="R78" s="92">
        <v>25</v>
      </c>
    </row>
    <row r="79" spans="1:18">
      <c r="A79" s="36"/>
      <c r="B79" s="36"/>
      <c r="C79" s="36"/>
      <c r="D79" s="36"/>
      <c r="E79" s="36"/>
      <c r="F79" s="36"/>
      <c r="G79" s="75"/>
      <c r="H79" s="36"/>
      <c r="I79" s="36"/>
      <c r="J79" s="36"/>
      <c r="K79" s="36"/>
      <c r="L79" s="36"/>
      <c r="M79" s="36"/>
      <c r="N79" s="36"/>
      <c r="O79" s="36"/>
      <c r="P79" s="101"/>
    </row>
    <row r="80" spans="1:18">
      <c r="A80" s="36"/>
      <c r="B80" s="36"/>
      <c r="C80" s="36"/>
      <c r="D80" s="36"/>
      <c r="E80" s="36"/>
      <c r="F80" s="36"/>
      <c r="G80" s="75"/>
      <c r="H80" s="36"/>
      <c r="I80" s="36"/>
      <c r="J80" s="36"/>
      <c r="K80" s="36"/>
      <c r="L80" s="36"/>
      <c r="M80" s="36"/>
      <c r="N80" s="36"/>
      <c r="O80" s="36"/>
      <c r="P80" s="101"/>
    </row>
    <row r="81" spans="1:18">
      <c r="A81" s="36"/>
      <c r="B81" s="36"/>
      <c r="C81" s="36"/>
      <c r="D81" s="36"/>
      <c r="E81" s="36"/>
      <c r="F81" s="36"/>
      <c r="G81" s="75"/>
      <c r="H81" s="36"/>
      <c r="I81" s="36"/>
      <c r="J81" s="36"/>
      <c r="K81" s="36"/>
      <c r="L81" s="36"/>
      <c r="M81" s="36"/>
      <c r="N81" s="36"/>
      <c r="O81" s="36"/>
      <c r="P81" s="101"/>
    </row>
    <row r="83" spans="1:18" s="90" customFormat="1">
      <c r="A83" s="90" t="s">
        <v>52</v>
      </c>
      <c r="E83" s="165" t="s">
        <v>259</v>
      </c>
      <c r="G83" s="166"/>
    </row>
    <row r="84" spans="1:18" s="90" customFormat="1">
      <c r="C84" s="166"/>
      <c r="E84" s="165" t="s">
        <v>261</v>
      </c>
      <c r="F84" s="167" t="s">
        <v>388</v>
      </c>
      <c r="G84" s="166"/>
      <c r="H84" s="90" t="s">
        <v>199</v>
      </c>
    </row>
    <row r="85" spans="1:18" s="90" customFormat="1" ht="40.5">
      <c r="C85" s="168" t="s">
        <v>208</v>
      </c>
      <c r="D85" s="169" t="s">
        <v>219</v>
      </c>
      <c r="E85" s="88" t="str">
        <f>IF(患者基本情報!$B$33=1,$H$85,IF(AND(患者基本情報!$B$33=2,患者基本情報!$B$43=1),$J$85,IF(AND(患者基本情報!$B$33=2,患者基本情報!$B$43=2),$I$85,IF(AND(患者基本情報!$B$33=2,患者基本情報!$B$43=3),$J$85,IF(患者基本情報!$B$33=2,$I$85,IF(OR(患者基本情報!$B$33=3,患者基本情報!$B$33=6),$K$85,IF(OR(患者基本情報!$B$33=4,患者基本情報!$B$33=5),$L$85,IF(患者基本情報!$B$33=7,$M$85,"あなたと同じ術式"))))))))</f>
        <v>あなたと同じ術式</v>
      </c>
      <c r="F85" s="88" t="str">
        <f>IF(ISBLANK(M1)=TRUE,"比較術式",M1)</f>
        <v>比較術式</v>
      </c>
      <c r="G85" s="166"/>
      <c r="H85" s="88" t="s">
        <v>133</v>
      </c>
      <c r="I85" s="132" t="s">
        <v>243</v>
      </c>
      <c r="J85" s="88" t="s">
        <v>262</v>
      </c>
      <c r="K85" s="88" t="s">
        <v>242</v>
      </c>
      <c r="L85" s="88" t="s">
        <v>131</v>
      </c>
      <c r="M85" s="130" t="s">
        <v>132</v>
      </c>
      <c r="Q85" s="166" t="s">
        <v>407</v>
      </c>
      <c r="R85" s="166" t="s">
        <v>442</v>
      </c>
    </row>
    <row r="86" spans="1:18" s="90" customFormat="1">
      <c r="C86" s="170" t="s">
        <v>38</v>
      </c>
      <c r="D86" s="171">
        <f>AVERAGE(集計用データ!AJ2,集計用データ!AK2,集計用データ!AM2,集計用データ!AX2)</f>
        <v>1</v>
      </c>
      <c r="E86" s="89" t="e">
        <f>HLOOKUP($E$85,$H$85:$M$92,2,FALSE)</f>
        <v>#N/A</v>
      </c>
      <c r="F86" s="89" t="e">
        <f>HLOOKUP($F$85,$H$85:$M$92,2,FALSE)</f>
        <v>#N/A</v>
      </c>
      <c r="G86" s="166"/>
      <c r="H86" s="89">
        <v>1.981362467866324</v>
      </c>
      <c r="I86" s="89">
        <v>1.486228813559322</v>
      </c>
      <c r="J86" s="128">
        <v>1.7017837235228539</v>
      </c>
      <c r="K86" s="128">
        <v>1.7016129032258065</v>
      </c>
      <c r="L86" s="128">
        <v>1.9973684210526317</v>
      </c>
      <c r="M86" s="128">
        <v>1.3647058823529412</v>
      </c>
      <c r="Q86" s="171" t="s">
        <v>406</v>
      </c>
      <c r="R86" s="171" t="s">
        <v>443</v>
      </c>
    </row>
    <row r="87" spans="1:18" s="90" customFormat="1">
      <c r="C87" s="170" t="s">
        <v>44</v>
      </c>
      <c r="D87" s="171">
        <f>AVERAGE(集計用データ!AI2,集計用データ!AL2,集計用データ!BB2)</f>
        <v>1</v>
      </c>
      <c r="E87" s="89" t="e">
        <f>HLOOKUP($E$85,$H$85:$M$92,3,FALSE)</f>
        <v>#N/A</v>
      </c>
      <c r="F87" s="89" t="e">
        <f>HLOOKUP($F$85,$H$85:$M$92,3,FALSE)</f>
        <v>#N/A</v>
      </c>
      <c r="G87" s="166"/>
      <c r="H87" s="89">
        <v>1.7673611111111109</v>
      </c>
      <c r="I87" s="89">
        <v>1.663113006396588</v>
      </c>
      <c r="J87" s="128">
        <v>1.6913303437967095</v>
      </c>
      <c r="K87" s="128">
        <v>1.6448801742919383</v>
      </c>
      <c r="L87" s="128">
        <v>1.6720142602495554</v>
      </c>
      <c r="M87" s="128">
        <v>1.4745098039215687</v>
      </c>
      <c r="Q87" s="171" t="s">
        <v>408</v>
      </c>
      <c r="R87" s="171" t="s">
        <v>444</v>
      </c>
    </row>
    <row r="88" spans="1:18" s="90" customFormat="1">
      <c r="C88" s="170" t="s">
        <v>90</v>
      </c>
      <c r="D88" s="171">
        <f>AVERAGE(集計用データ!AY2:BA2)</f>
        <v>1</v>
      </c>
      <c r="E88" s="89" t="e">
        <f>HLOOKUP($E$85,$H$85:$M$92,4,FALSE)</f>
        <v>#N/A</v>
      </c>
      <c r="F88" s="89" t="e">
        <f>HLOOKUP($F$85,$H$85:$M$92,4,FALSE)</f>
        <v>#N/A</v>
      </c>
      <c r="G88" s="166"/>
      <c r="H88" s="89">
        <v>2.6485788113695112</v>
      </c>
      <c r="I88" s="89">
        <v>2.08720112517581</v>
      </c>
      <c r="J88" s="128">
        <v>2.0537634408602146</v>
      </c>
      <c r="K88" s="128">
        <v>2.1121898597626765</v>
      </c>
      <c r="L88" s="128">
        <v>2.6369982547993018</v>
      </c>
      <c r="M88" s="128">
        <v>1.4784313725490192</v>
      </c>
      <c r="Q88" s="171" t="s">
        <v>409</v>
      </c>
      <c r="R88" s="171" t="s">
        <v>445</v>
      </c>
    </row>
    <row r="89" spans="1:18" s="90" customFormat="1">
      <c r="C89" s="170" t="s">
        <v>39</v>
      </c>
      <c r="D89" s="171">
        <f>AVERAGE(集計用データ!AN2:AQ2)</f>
        <v>1</v>
      </c>
      <c r="E89" s="89" t="e">
        <f>HLOOKUP($E$85,$H$85:$M$92,5,FALSE)</f>
        <v>#N/A</v>
      </c>
      <c r="F89" s="89" t="e">
        <f>HLOOKUP($F$85,$H$85:$M$92,5,FALSE)</f>
        <v>#N/A</v>
      </c>
      <c r="G89" s="166"/>
      <c r="H89" s="89">
        <v>2.2957474226804124</v>
      </c>
      <c r="I89" s="89">
        <v>2.0445859872611467</v>
      </c>
      <c r="J89" s="128">
        <v>1.9868568232662192</v>
      </c>
      <c r="K89" s="128">
        <v>2.0073051948051948</v>
      </c>
      <c r="L89" s="128">
        <v>2.1626984126984126</v>
      </c>
      <c r="M89" s="128">
        <v>1.4852941176470589</v>
      </c>
      <c r="Q89" s="171" t="s">
        <v>410</v>
      </c>
      <c r="R89" s="171" t="s">
        <v>446</v>
      </c>
    </row>
    <row r="90" spans="1:18" s="90" customFormat="1">
      <c r="C90" s="170" t="s">
        <v>40</v>
      </c>
      <c r="D90" s="171">
        <f>AVERAGE(集計用データ!AS2,集計用データ!AT2,集計用データ!AV2)</f>
        <v>1</v>
      </c>
      <c r="E90" s="89" t="e">
        <f>HLOOKUP($E$85,$H$85:$M$92,6,FALSE)</f>
        <v>#N/A</v>
      </c>
      <c r="F90" s="89" t="e">
        <f>HLOOKUP($F$85,$H$85:$M$92,6,FALSE)</f>
        <v>#N/A</v>
      </c>
      <c r="G90" s="166"/>
      <c r="H90" s="89">
        <v>2.276923076923079</v>
      </c>
      <c r="I90" s="89">
        <v>2.0606060606060597</v>
      </c>
      <c r="J90" s="128">
        <v>2.1215161649944223</v>
      </c>
      <c r="K90" s="128">
        <v>1.8413719185423372</v>
      </c>
      <c r="L90" s="128">
        <v>1.9576719576719568</v>
      </c>
      <c r="M90" s="128">
        <v>1.5176470588235293</v>
      </c>
      <c r="Q90" s="171" t="s">
        <v>411</v>
      </c>
      <c r="R90" s="171" t="s">
        <v>447</v>
      </c>
    </row>
    <row r="91" spans="1:18" s="90" customFormat="1">
      <c r="C91" s="170" t="s">
        <v>41</v>
      </c>
      <c r="D91" s="171">
        <f>AVERAGE(集計用データ!AR2,集計用データ!AU2,集計用データ!AW2)</f>
        <v>1</v>
      </c>
      <c r="E91" s="89" t="e">
        <f>HLOOKUP($E$85,$H$85:$M$92,7,FALSE)</f>
        <v>#N/A</v>
      </c>
      <c r="F91" s="89" t="e">
        <f>HLOOKUP($F$85,$H$85:$M$92,7,FALSE)</f>
        <v>#N/A</v>
      </c>
      <c r="G91" s="166"/>
      <c r="H91" s="89">
        <v>2.0941278065630402</v>
      </c>
      <c r="I91" s="89">
        <v>2.1163120567375908</v>
      </c>
      <c r="J91" s="128">
        <v>2.2252050708426538</v>
      </c>
      <c r="K91" s="128">
        <v>2.2422293676312979</v>
      </c>
      <c r="L91" s="128">
        <v>2.3052631578947373</v>
      </c>
      <c r="M91" s="128">
        <v>1.8627450980392162</v>
      </c>
      <c r="Q91" s="171" t="s">
        <v>412</v>
      </c>
      <c r="R91" s="171" t="s">
        <v>448</v>
      </c>
    </row>
    <row r="92" spans="1:18" s="90" customFormat="1">
      <c r="C92" s="170" t="s">
        <v>42</v>
      </c>
      <c r="D92" s="171">
        <f>AVERAGE(集計用データ!BD2,集計用データ!BE2,集計用データ!BG2)</f>
        <v>1</v>
      </c>
      <c r="E92" s="89" t="e">
        <f>HLOOKUP($E$85,$H$85:$M$92,8,FALSE)</f>
        <v>#N/A</v>
      </c>
      <c r="F92" s="89" t="e">
        <f>HLOOKUP($F$85,$H$85:$M$92,8,FALSE)</f>
        <v>#N/A</v>
      </c>
      <c r="G92" s="166"/>
      <c r="H92" s="89">
        <v>2.2970204841713211</v>
      </c>
      <c r="I92" s="89">
        <v>1.9661150512214354</v>
      </c>
      <c r="J92" s="128">
        <v>1.9628221377270787</v>
      </c>
      <c r="K92" s="128">
        <v>1.7540574282147317</v>
      </c>
      <c r="L92" s="128">
        <v>2.0428849902534107</v>
      </c>
      <c r="M92" s="128">
        <v>1.2648401826484019</v>
      </c>
      <c r="Q92" s="171" t="s">
        <v>413</v>
      </c>
      <c r="R92" s="171" t="s">
        <v>449</v>
      </c>
    </row>
    <row r="93" spans="1:18" s="90" customFormat="1">
      <c r="C93" s="166"/>
      <c r="G93" s="166"/>
      <c r="J93" s="129"/>
      <c r="K93" s="129"/>
      <c r="M93" s="129"/>
    </row>
    <row r="94" spans="1:18" s="90" customFormat="1">
      <c r="C94" s="168" t="s">
        <v>209</v>
      </c>
      <c r="D94" s="169" t="s">
        <v>219</v>
      </c>
      <c r="E94" s="88" t="str">
        <f>E85</f>
        <v>あなたと同じ術式</v>
      </c>
      <c r="F94" s="88" t="str">
        <f>F85</f>
        <v>比較術式</v>
      </c>
      <c r="G94" s="166"/>
      <c r="H94" s="88" t="s">
        <v>133</v>
      </c>
      <c r="I94" s="88" t="s">
        <v>243</v>
      </c>
      <c r="J94" s="88" t="s">
        <v>262</v>
      </c>
      <c r="K94" s="130" t="s">
        <v>242</v>
      </c>
      <c r="L94" s="88" t="s">
        <v>131</v>
      </c>
      <c r="M94" s="130" t="s">
        <v>132</v>
      </c>
    </row>
    <row r="95" spans="1:18" s="90" customFormat="1">
      <c r="C95" s="170" t="s">
        <v>335</v>
      </c>
      <c r="D95" s="89">
        <f>集計用データ!BO2</f>
        <v>1</v>
      </c>
      <c r="E95" s="89" t="e">
        <f>HLOOKUP($E$85,$H$94:$M$99,2,FALSE)</f>
        <v>#N/A</v>
      </c>
      <c r="F95" s="89" t="e">
        <f>HLOOKUP($F$85,$H$94:$M$99,2,FALSE)</f>
        <v>#N/A</v>
      </c>
      <c r="G95" s="166"/>
      <c r="H95" s="89">
        <v>2.0487804878048781</v>
      </c>
      <c r="I95" s="89">
        <v>1.8333333333333333</v>
      </c>
      <c r="J95" s="128">
        <v>1.8623024830699775</v>
      </c>
      <c r="K95" s="128">
        <v>1.7540453074433657</v>
      </c>
      <c r="L95" s="128">
        <v>2.0372340425531914</v>
      </c>
      <c r="M95" s="128">
        <v>1.4166666666666667</v>
      </c>
      <c r="Q95" s="89" t="s">
        <v>414</v>
      </c>
      <c r="R95" s="89" t="s">
        <v>450</v>
      </c>
    </row>
    <row r="96" spans="1:18" s="90" customFormat="1">
      <c r="C96" s="170" t="s">
        <v>91</v>
      </c>
      <c r="D96" s="89">
        <f>集計用データ!BP2</f>
        <v>1</v>
      </c>
      <c r="E96" s="89" t="e">
        <f>HLOOKUP($E$85,$H$94:$M$99,3,FALSE)</f>
        <v>#N/A</v>
      </c>
      <c r="F96" s="89" t="e">
        <f>HLOOKUP($F$85,$H$94:$M$99,3,FALSE)</f>
        <v>#N/A</v>
      </c>
      <c r="G96" s="166"/>
      <c r="H96" s="89">
        <v>2.0826873385012918</v>
      </c>
      <c r="I96" s="89">
        <v>1.8068669527896997</v>
      </c>
      <c r="J96" s="128">
        <v>1.754041570438799</v>
      </c>
      <c r="K96" s="128">
        <v>1.7722772277227723</v>
      </c>
      <c r="L96" s="128">
        <v>1.9615384615384615</v>
      </c>
      <c r="M96" s="128">
        <v>1.411764705882353</v>
      </c>
      <c r="Q96" s="89" t="s">
        <v>415</v>
      </c>
      <c r="R96" s="89" t="s">
        <v>451</v>
      </c>
    </row>
    <row r="97" spans="3:18" s="90" customFormat="1">
      <c r="C97" s="170" t="s">
        <v>92</v>
      </c>
      <c r="D97" s="89">
        <f>集計用データ!BQ2</f>
        <v>1</v>
      </c>
      <c r="E97" s="89" t="e">
        <f>HLOOKUP($E$85,$H$94:$M$99,4,FALSE)</f>
        <v>#N/A</v>
      </c>
      <c r="F97" s="89" t="e">
        <f>HLOOKUP($F$85,$H$94:$M$99,4,FALSE)</f>
        <v>#N/A</v>
      </c>
      <c r="G97" s="166"/>
      <c r="H97" s="89">
        <v>2.8129870129870129</v>
      </c>
      <c r="I97" s="89">
        <v>2.1787234042553192</v>
      </c>
      <c r="J97" s="128">
        <v>1.813273340832396</v>
      </c>
      <c r="K97" s="128">
        <v>1.796116504854369</v>
      </c>
      <c r="L97" s="128">
        <v>2.0105263157894737</v>
      </c>
      <c r="M97" s="128">
        <v>1.2</v>
      </c>
      <c r="Q97" s="89" t="s">
        <v>416</v>
      </c>
      <c r="R97" s="89" t="s">
        <v>452</v>
      </c>
    </row>
    <row r="98" spans="3:18" s="90" customFormat="1">
      <c r="C98" s="170" t="s">
        <v>93</v>
      </c>
      <c r="D98" s="89">
        <f>集計用データ!BR2</f>
        <v>1</v>
      </c>
      <c r="E98" s="89" t="e">
        <f>HLOOKUP($E$85,$H$94:$M$99,5,FALSE)</f>
        <v>#N/A</v>
      </c>
      <c r="F98" s="89" t="e">
        <f>HLOOKUP($F$85,$H$94:$M$99,5,FALSE)</f>
        <v>#N/A</v>
      </c>
      <c r="G98" s="166"/>
      <c r="H98" s="89">
        <v>2.1402597402597401</v>
      </c>
      <c r="I98" s="89">
        <v>1.7191489361702128</v>
      </c>
      <c r="J98" s="128">
        <v>2.1876404494382022</v>
      </c>
      <c r="K98" s="128">
        <v>2.2315112540192925</v>
      </c>
      <c r="L98" s="128">
        <v>2.6842105263157894</v>
      </c>
      <c r="M98" s="128">
        <v>1.2588235294117647</v>
      </c>
      <c r="Q98" s="89" t="s">
        <v>417</v>
      </c>
      <c r="R98" s="89" t="s">
        <v>453</v>
      </c>
    </row>
    <row r="99" spans="3:18" s="90" customFormat="1">
      <c r="C99" s="170" t="s">
        <v>94</v>
      </c>
      <c r="D99" s="89">
        <f>集計用データ!BS2</f>
        <v>1</v>
      </c>
      <c r="E99" s="89" t="e">
        <f>HLOOKUP($E$85,$H$94:$M$99,6,FALSE)</f>
        <v>#N/A</v>
      </c>
      <c r="F99" s="89" t="e">
        <f>HLOOKUP($F$85,$H$94:$M$99,6,FALSE)</f>
        <v>#N/A</v>
      </c>
      <c r="G99" s="166"/>
      <c r="H99" s="89">
        <v>2.3489583333333344</v>
      </c>
      <c r="I99" s="89">
        <v>1.9037356321839098</v>
      </c>
      <c r="J99" s="128">
        <v>1.6737668161434978</v>
      </c>
      <c r="K99" s="128">
        <v>1.6655948553054662</v>
      </c>
      <c r="L99" s="128">
        <v>2.0368421052631578</v>
      </c>
      <c r="M99" s="128">
        <v>1.1058823529411765</v>
      </c>
      <c r="Q99" s="89" t="s">
        <v>418</v>
      </c>
      <c r="R99" s="89" t="s">
        <v>454</v>
      </c>
    </row>
    <row r="100" spans="3:18" s="90" customFormat="1">
      <c r="C100" s="166"/>
      <c r="G100" s="166"/>
      <c r="J100" s="129"/>
      <c r="K100" s="129"/>
      <c r="M100" s="129"/>
    </row>
    <row r="101" spans="3:18" s="90" customFormat="1">
      <c r="C101" s="168" t="s">
        <v>210</v>
      </c>
      <c r="D101" s="169" t="s">
        <v>219</v>
      </c>
      <c r="E101" s="88" t="str">
        <f>E85</f>
        <v>あなたと同じ術式</v>
      </c>
      <c r="F101" s="88" t="str">
        <f>F85</f>
        <v>比較術式</v>
      </c>
      <c r="G101" s="166"/>
      <c r="H101" s="88" t="s">
        <v>133</v>
      </c>
      <c r="I101" s="88" t="s">
        <v>243</v>
      </c>
      <c r="J101" s="88" t="s">
        <v>262</v>
      </c>
      <c r="K101" s="130" t="s">
        <v>242</v>
      </c>
      <c r="L101" s="88" t="s">
        <v>131</v>
      </c>
      <c r="M101" s="130" t="s">
        <v>132</v>
      </c>
    </row>
    <row r="102" spans="3:18" s="90" customFormat="1">
      <c r="C102" s="170" t="s">
        <v>95</v>
      </c>
      <c r="D102" s="89">
        <f>集計用データ!AI2</f>
        <v>1</v>
      </c>
      <c r="E102" s="89" t="e">
        <f>HLOOKUP($E$85,$H$101:$M$116,2,FALSE)</f>
        <v>#N/A</v>
      </c>
      <c r="F102" s="89" t="e">
        <f>HLOOKUP($F$85,$H$101:$M$116,2,FALSE)</f>
        <v>#N/A</v>
      </c>
      <c r="G102" s="166"/>
      <c r="H102" s="89">
        <v>1.8251928020565553</v>
      </c>
      <c r="I102" s="89">
        <v>1.6934460887949261</v>
      </c>
      <c r="J102" s="128">
        <v>1.7263626251390434</v>
      </c>
      <c r="K102" s="128">
        <v>1.7709677419354839</v>
      </c>
      <c r="L102" s="128">
        <v>1.7604166666666667</v>
      </c>
      <c r="M102" s="128">
        <v>1.5294117647058822</v>
      </c>
      <c r="Q102" s="89" t="s">
        <v>419</v>
      </c>
      <c r="R102" s="89" t="s">
        <v>455</v>
      </c>
    </row>
    <row r="103" spans="3:18" s="90" customFormat="1">
      <c r="C103" s="170" t="s">
        <v>45</v>
      </c>
      <c r="D103" s="89">
        <f>集計用データ!AJ2</f>
        <v>1</v>
      </c>
      <c r="E103" s="89" t="e">
        <f>HLOOKUP($E$85,$H$101:$M$116,3,FALSE)</f>
        <v>#N/A</v>
      </c>
      <c r="F103" s="89" t="e">
        <f>HLOOKUP($F$85,$H$101:$M$116,3,FALSE)</f>
        <v>#N/A</v>
      </c>
      <c r="G103" s="166"/>
      <c r="H103" s="89">
        <v>1.9336734693877551</v>
      </c>
      <c r="I103" s="89">
        <v>1.5983086680761098</v>
      </c>
      <c r="J103" s="128">
        <v>1.7657458563535913</v>
      </c>
      <c r="K103" s="128">
        <v>1.8365384615384615</v>
      </c>
      <c r="L103" s="128">
        <v>2.0364583333333335</v>
      </c>
      <c r="M103" s="128">
        <v>1.4705882352941178</v>
      </c>
      <c r="Q103" s="89" t="s">
        <v>420</v>
      </c>
      <c r="R103" s="89" t="s">
        <v>456</v>
      </c>
    </row>
    <row r="104" spans="3:18" s="90" customFormat="1">
      <c r="C104" s="170" t="s">
        <v>96</v>
      </c>
      <c r="D104" s="89">
        <f>集計用データ!AK2</f>
        <v>1</v>
      </c>
      <c r="E104" s="89" t="e">
        <f>HLOOKUP($E$85,$H$101:$M$116,4,FALSE)</f>
        <v>#N/A</v>
      </c>
      <c r="F104" s="89" t="e">
        <f>HLOOKUP($F$85,$H$101:$M$116,4,FALSE)</f>
        <v>#N/A</v>
      </c>
      <c r="G104" s="166"/>
      <c r="H104" s="89">
        <v>2.1479591836734695</v>
      </c>
      <c r="I104" s="89">
        <v>1.5137420718816068</v>
      </c>
      <c r="J104" s="128">
        <v>1.812568908489526</v>
      </c>
      <c r="K104" s="128">
        <v>1.8012820512820513</v>
      </c>
      <c r="L104" s="128">
        <v>2.2239583333333335</v>
      </c>
      <c r="M104" s="128">
        <v>1.4941176470588236</v>
      </c>
      <c r="Q104" s="89" t="s">
        <v>421</v>
      </c>
      <c r="R104" s="89" t="s">
        <v>457</v>
      </c>
    </row>
    <row r="105" spans="3:18" s="90" customFormat="1">
      <c r="C105" s="170" t="s">
        <v>97</v>
      </c>
      <c r="D105" s="89">
        <f>集計用データ!AL2</f>
        <v>1</v>
      </c>
      <c r="E105" s="89" t="e">
        <f>HLOOKUP($E$85,$H$101:$M$116,5,FALSE)</f>
        <v>#N/A</v>
      </c>
      <c r="F105" s="89" t="e">
        <f>HLOOKUP($F$85,$H$101:$M$116,5,FALSE)</f>
        <v>#N/A</v>
      </c>
      <c r="G105" s="166"/>
      <c r="H105" s="89">
        <v>1.5396419437340154</v>
      </c>
      <c r="I105" s="89">
        <v>1.451271186440678</v>
      </c>
      <c r="J105" s="128">
        <v>1.5016611295681064</v>
      </c>
      <c r="K105" s="128">
        <v>1.5096774193548388</v>
      </c>
      <c r="L105" s="128">
        <v>1.5105263157894737</v>
      </c>
      <c r="M105" s="128">
        <v>1.4</v>
      </c>
      <c r="Q105" s="89" t="s">
        <v>422</v>
      </c>
      <c r="R105" s="89" t="s">
        <v>458</v>
      </c>
    </row>
    <row r="106" spans="3:18" s="90" customFormat="1">
      <c r="C106" s="170" t="s">
        <v>98</v>
      </c>
      <c r="D106" s="89">
        <f>集計用データ!AM2</f>
        <v>1</v>
      </c>
      <c r="E106" s="89" t="e">
        <f>HLOOKUP($E$85,$H$101:$M$116,6,FALSE)</f>
        <v>#N/A</v>
      </c>
      <c r="F106" s="89" t="e">
        <f>HLOOKUP($F$85,$H$101:$M$116,6,FALSE)</f>
        <v>#N/A</v>
      </c>
      <c r="G106" s="166"/>
      <c r="H106" s="89">
        <v>1.6819338422391859</v>
      </c>
      <c r="I106" s="89">
        <v>1.3707627118644068</v>
      </c>
      <c r="J106" s="128">
        <v>1.4845474613686533</v>
      </c>
      <c r="K106" s="128">
        <v>1.4694533762057878</v>
      </c>
      <c r="L106" s="128">
        <v>1.703125</v>
      </c>
      <c r="M106" s="128">
        <v>1.2</v>
      </c>
      <c r="Q106" s="89" t="s">
        <v>423</v>
      </c>
      <c r="R106" s="89" t="s">
        <v>459</v>
      </c>
    </row>
    <row r="107" spans="3:18" s="90" customFormat="1">
      <c r="C107" s="170" t="s">
        <v>46</v>
      </c>
      <c r="D107" s="89">
        <f>集計用データ!AN2</f>
        <v>1</v>
      </c>
      <c r="E107" s="89" t="e">
        <f>HLOOKUP($E$85,$H$101:$M$116,7,FALSE)</f>
        <v>#N/A</v>
      </c>
      <c r="F107" s="89" t="e">
        <f>HLOOKUP($F$85,$H$101:$M$116,7,FALSE)</f>
        <v>#N/A</v>
      </c>
      <c r="G107" s="166"/>
      <c r="H107" s="89">
        <v>2.1607142857142856</v>
      </c>
      <c r="I107" s="89">
        <v>1.8202959830866807</v>
      </c>
      <c r="J107" s="128">
        <v>1.7712707182320442</v>
      </c>
      <c r="K107" s="128">
        <v>1.7363344051446945</v>
      </c>
      <c r="L107" s="128">
        <v>2.1979166666666665</v>
      </c>
      <c r="M107" s="128">
        <v>1.388235294117647</v>
      </c>
      <c r="Q107" s="89" t="s">
        <v>424</v>
      </c>
      <c r="R107" s="89" t="s">
        <v>460</v>
      </c>
    </row>
    <row r="108" spans="3:18" s="90" customFormat="1">
      <c r="C108" s="170" t="s">
        <v>99</v>
      </c>
      <c r="D108" s="89">
        <f>集計用データ!AO2</f>
        <v>1</v>
      </c>
      <c r="E108" s="89" t="e">
        <f>HLOOKUP($E$85,$H$101:$M$116,8,FALSE)</f>
        <v>#N/A</v>
      </c>
      <c r="F108" s="89" t="e">
        <f>HLOOKUP($F$85,$H$101:$M$116,8,FALSE)</f>
        <v>#N/A</v>
      </c>
      <c r="G108" s="166"/>
      <c r="H108" s="89">
        <v>2.1074168797953963</v>
      </c>
      <c r="I108" s="89">
        <v>1.9343220338983051</v>
      </c>
      <c r="J108" s="128">
        <v>1.9822616407982261</v>
      </c>
      <c r="K108" s="128">
        <v>2</v>
      </c>
      <c r="L108" s="128">
        <v>2.0732984293193719</v>
      </c>
      <c r="M108" s="128">
        <v>1.3176470588235294</v>
      </c>
      <c r="Q108" s="89" t="s">
        <v>425</v>
      </c>
      <c r="R108" s="89" t="s">
        <v>461</v>
      </c>
    </row>
    <row r="109" spans="3:18" s="90" customFormat="1">
      <c r="C109" s="170" t="s">
        <v>172</v>
      </c>
      <c r="D109" s="89">
        <f>集計用データ!AP2</f>
        <v>1</v>
      </c>
      <c r="E109" s="89" t="e">
        <f>HLOOKUP($E$85,$H$101:$M$116,9,FALSE)</f>
        <v>#N/A</v>
      </c>
      <c r="F109" s="89" t="e">
        <f>HLOOKUP($F$85,$H$101:$M$116,9,FALSE)</f>
        <v>#N/A</v>
      </c>
      <c r="G109" s="166"/>
      <c r="H109" s="89">
        <v>1.7346938775510203</v>
      </c>
      <c r="I109" s="89">
        <v>1.6723044397463003</v>
      </c>
      <c r="J109" s="128">
        <v>1.7079646017699115</v>
      </c>
      <c r="K109" s="128">
        <v>1.9423076923076923</v>
      </c>
      <c r="L109" s="128">
        <v>1.9270833333333333</v>
      </c>
      <c r="M109" s="128">
        <v>1.388235294117647</v>
      </c>
      <c r="Q109" s="89" t="s">
        <v>426</v>
      </c>
      <c r="R109" s="89" t="s">
        <v>462</v>
      </c>
    </row>
    <row r="110" spans="3:18" s="90" customFormat="1">
      <c r="C110" s="170" t="s">
        <v>173</v>
      </c>
      <c r="D110" s="89">
        <f>集計用データ!AQ2</f>
        <v>1</v>
      </c>
      <c r="E110" s="89" t="e">
        <f>HLOOKUP($E$85,$H$101:$M$116,10,FALSE)</f>
        <v>#N/A</v>
      </c>
      <c r="F110" s="89" t="e">
        <f>HLOOKUP($F$85,$H$101:$M$116,10,FALSE)</f>
        <v>#N/A</v>
      </c>
      <c r="G110" s="166"/>
      <c r="H110" s="89">
        <v>3.1794871794871793</v>
      </c>
      <c r="I110" s="89">
        <v>2.7547568710359407</v>
      </c>
      <c r="J110" s="128">
        <v>2.4966814159292037</v>
      </c>
      <c r="K110" s="128">
        <v>2.3536977491961415</v>
      </c>
      <c r="L110" s="128">
        <v>2.4554973821989527</v>
      </c>
      <c r="M110" s="128">
        <v>1.8470588235294119</v>
      </c>
      <c r="Q110" s="89" t="s">
        <v>427</v>
      </c>
      <c r="R110" s="89" t="s">
        <v>463</v>
      </c>
    </row>
    <row r="111" spans="3:18" s="90" customFormat="1">
      <c r="C111" s="170" t="s">
        <v>41</v>
      </c>
      <c r="D111" s="89">
        <f>集計用データ!AR2</f>
        <v>1</v>
      </c>
      <c r="E111" s="89" t="e">
        <f>HLOOKUP($E$85,$H$101:$M$116,11,FALSE)</f>
        <v>#N/A</v>
      </c>
      <c r="F111" s="89" t="e">
        <f>HLOOKUP($F$85,$H$101:$M$116,11,FALSE)</f>
        <v>#N/A</v>
      </c>
      <c r="G111" s="166"/>
      <c r="H111" s="89">
        <v>1.9666666666666666</v>
      </c>
      <c r="I111" s="89">
        <v>2.0337552742616034</v>
      </c>
      <c r="J111" s="128">
        <v>2.2430632630410656</v>
      </c>
      <c r="K111" s="128">
        <v>2.347266881028939</v>
      </c>
      <c r="L111" s="128">
        <v>2.3874345549738218</v>
      </c>
      <c r="M111" s="128">
        <v>1.8588235294117648</v>
      </c>
      <c r="Q111" s="89" t="s">
        <v>428</v>
      </c>
      <c r="R111" s="89" t="s">
        <v>464</v>
      </c>
    </row>
    <row r="112" spans="3:18" s="90" customFormat="1">
      <c r="C112" s="170" t="s">
        <v>40</v>
      </c>
      <c r="D112" s="89">
        <f>集計用データ!AS2</f>
        <v>1</v>
      </c>
      <c r="E112" s="89" t="e">
        <f>HLOOKUP($E$85,$H$101:$M$116,12,FALSE)</f>
        <v>#N/A</v>
      </c>
      <c r="F112" s="89" t="e">
        <f>HLOOKUP($F$85,$H$101:$M$116,12,FALSE)</f>
        <v>#N/A</v>
      </c>
      <c r="G112" s="166"/>
      <c r="H112" s="89">
        <v>2.2173913043478262</v>
      </c>
      <c r="I112" s="89">
        <v>2.0464135021097047</v>
      </c>
      <c r="J112" s="128">
        <v>2.1276359600443953</v>
      </c>
      <c r="K112" s="128">
        <v>1.858974358974359</v>
      </c>
      <c r="L112" s="128">
        <v>2.0423280423280423</v>
      </c>
      <c r="M112" s="128">
        <v>1.5294117647058822</v>
      </c>
      <c r="Q112" s="89" t="s">
        <v>429</v>
      </c>
      <c r="R112" s="89" t="s">
        <v>465</v>
      </c>
    </row>
    <row r="113" spans="3:18" s="90" customFormat="1">
      <c r="C113" s="170" t="s">
        <v>47</v>
      </c>
      <c r="D113" s="89">
        <f>集計用データ!AT2</f>
        <v>1</v>
      </c>
      <c r="E113" s="89" t="e">
        <f>HLOOKUP($E$85,$H$101:$M$116,13,FALSE)</f>
        <v>#N/A</v>
      </c>
      <c r="F113" s="89" t="e">
        <f>HLOOKUP($F$85,$H$101:$M$116,13,FALSE)</f>
        <v>#N/A</v>
      </c>
      <c r="G113" s="166"/>
      <c r="H113" s="89">
        <v>2.2333333333333334</v>
      </c>
      <c r="I113" s="89">
        <v>2.0274841437632136</v>
      </c>
      <c r="J113" s="128">
        <v>2.0855555555555556</v>
      </c>
      <c r="K113" s="128">
        <v>1.8938906752411575</v>
      </c>
      <c r="L113" s="128">
        <v>1.9263157894736842</v>
      </c>
      <c r="M113" s="128">
        <v>1.4823529411764707</v>
      </c>
      <c r="Q113" s="89" t="s">
        <v>430</v>
      </c>
      <c r="R113" s="89" t="s">
        <v>466</v>
      </c>
    </row>
    <row r="114" spans="3:18" s="90" customFormat="1">
      <c r="C114" s="170" t="s">
        <v>48</v>
      </c>
      <c r="D114" s="89">
        <f>集計用データ!AU2</f>
        <v>1</v>
      </c>
      <c r="E114" s="89" t="e">
        <f>HLOOKUP($E$85,$H$101:$M$116,14,FALSE)</f>
        <v>#N/A</v>
      </c>
      <c r="F114" s="89" t="e">
        <f>HLOOKUP($F$85,$H$101:$M$116,14,FALSE)</f>
        <v>#N/A</v>
      </c>
      <c r="G114" s="166"/>
      <c r="H114" s="89">
        <v>1.8174807197943446</v>
      </c>
      <c r="I114" s="89">
        <v>1.9150743099787686</v>
      </c>
      <c r="J114" s="128">
        <v>2.0378619153674835</v>
      </c>
      <c r="K114" s="128">
        <v>2.0836012861736335</v>
      </c>
      <c r="L114" s="128">
        <v>2.162303664921466</v>
      </c>
      <c r="M114" s="128">
        <v>1.6941176470588235</v>
      </c>
      <c r="Q114" s="89" t="s">
        <v>431</v>
      </c>
      <c r="R114" s="89" t="s">
        <v>467</v>
      </c>
    </row>
    <row r="115" spans="3:18" s="90" customFormat="1">
      <c r="C115" s="170" t="s">
        <v>100</v>
      </c>
      <c r="D115" s="89">
        <f>集計用データ!AV2</f>
        <v>1</v>
      </c>
      <c r="E115" s="89" t="e">
        <f>HLOOKUP($E$85,$H$101:$M$116,15,FALSE)</f>
        <v>#N/A</v>
      </c>
      <c r="F115" s="89" t="e">
        <f>HLOOKUP($F$85,$H$101:$M$116,15,FALSE)</f>
        <v>#N/A</v>
      </c>
      <c r="G115" s="166"/>
      <c r="H115" s="89">
        <v>2.3785166240409206</v>
      </c>
      <c r="I115" s="89">
        <v>2.1120507399577169</v>
      </c>
      <c r="J115" s="128">
        <v>2.1531631520532741</v>
      </c>
      <c r="K115" s="128">
        <v>1.7820512820512822</v>
      </c>
      <c r="L115" s="128">
        <v>1.8947368421052631</v>
      </c>
      <c r="M115" s="128">
        <v>1.5411764705882354</v>
      </c>
      <c r="Q115" s="89" t="s">
        <v>432</v>
      </c>
      <c r="R115" s="89" t="s">
        <v>468</v>
      </c>
    </row>
    <row r="116" spans="3:18" s="90" customFormat="1">
      <c r="C116" s="170" t="s">
        <v>49</v>
      </c>
      <c r="D116" s="89">
        <f>集計用データ!AW2</f>
        <v>1</v>
      </c>
      <c r="E116" s="89" t="e">
        <f>HLOOKUP($E$85,$H$101:$M$116,16,FALSE)</f>
        <v>#N/A</v>
      </c>
      <c r="F116" s="89" t="e">
        <f>HLOOKUP($F$85,$H$101:$M$116,16,FALSE)</f>
        <v>#N/A</v>
      </c>
      <c r="G116" s="166"/>
      <c r="H116" s="89">
        <v>2.498714652956298</v>
      </c>
      <c r="I116" s="89">
        <v>2.4228329809725158</v>
      </c>
      <c r="J116" s="128">
        <v>2.3953488372093021</v>
      </c>
      <c r="K116" s="128">
        <v>2.3012820512820511</v>
      </c>
      <c r="L116" s="128">
        <v>2.421875</v>
      </c>
      <c r="M116" s="128">
        <v>2.0352941176470587</v>
      </c>
      <c r="Q116" s="89" t="s">
        <v>433</v>
      </c>
      <c r="R116" s="89" t="s">
        <v>469</v>
      </c>
    </row>
    <row r="117" spans="3:18" s="90" customFormat="1">
      <c r="C117" s="166"/>
      <c r="G117" s="166"/>
      <c r="J117" s="129"/>
      <c r="K117" s="129"/>
      <c r="M117" s="129"/>
    </row>
    <row r="118" spans="3:18" s="90" customFormat="1" ht="27">
      <c r="C118" s="168" t="s">
        <v>211</v>
      </c>
      <c r="D118" s="187" t="s">
        <v>219</v>
      </c>
      <c r="E118" s="88" t="str">
        <f>E85</f>
        <v>あなたと同じ術式</v>
      </c>
      <c r="F118" s="88" t="str">
        <f>F85</f>
        <v>比較術式</v>
      </c>
      <c r="G118" s="166"/>
      <c r="H118" s="88" t="s">
        <v>133</v>
      </c>
      <c r="I118" s="88" t="s">
        <v>243</v>
      </c>
      <c r="J118" s="88" t="s">
        <v>262</v>
      </c>
      <c r="K118" s="130" t="s">
        <v>242</v>
      </c>
      <c r="L118" s="88" t="s">
        <v>131</v>
      </c>
      <c r="M118" s="130" t="s">
        <v>132</v>
      </c>
    </row>
    <row r="119" spans="3:18" s="90" customFormat="1">
      <c r="C119" s="170" t="s">
        <v>101</v>
      </c>
      <c r="D119" s="89">
        <f>集計用データ!AX2</f>
        <v>1</v>
      </c>
      <c r="E119" s="186" t="e">
        <f>HLOOKUP($E$85,$H$118:$M$126,2,FALSE)</f>
        <v>#N/A</v>
      </c>
      <c r="F119" s="89" t="e">
        <f>HLOOKUP($F$85,$H$118:$M$126,2,FALSE)</f>
        <v>#N/A</v>
      </c>
      <c r="G119" s="166"/>
      <c r="H119" s="89">
        <v>2.1564102564102563</v>
      </c>
      <c r="I119" s="89">
        <v>1.4694736842105263</v>
      </c>
      <c r="J119" s="128">
        <v>1.7624861265260821</v>
      </c>
      <c r="K119" s="128">
        <v>1.7041800643086817</v>
      </c>
      <c r="L119" s="128">
        <v>2.0104166666666665</v>
      </c>
      <c r="M119" s="128">
        <v>1.2941176470588236</v>
      </c>
      <c r="Q119" s="89" t="s">
        <v>434</v>
      </c>
      <c r="R119" s="89" t="s">
        <v>470</v>
      </c>
    </row>
    <row r="120" spans="3:18" s="90" customFormat="1">
      <c r="C120" s="170" t="s">
        <v>102</v>
      </c>
      <c r="D120" s="89">
        <f>集計用データ!AY2</f>
        <v>1</v>
      </c>
      <c r="E120" s="186" t="e">
        <f>HLOOKUP($E$85,$H$118:$M$126,3,FALSE)</f>
        <v>#N/A</v>
      </c>
      <c r="F120" s="89" t="e">
        <f>HLOOKUP($F$85,$H$118:$M$126,3,FALSE)</f>
        <v>#N/A</v>
      </c>
      <c r="G120" s="166"/>
      <c r="H120" s="89">
        <v>2.4910485933503836</v>
      </c>
      <c r="I120" s="89">
        <v>1.6139240506329113</v>
      </c>
      <c r="J120" s="128">
        <v>1.5787139689578713</v>
      </c>
      <c r="K120" s="128">
        <v>1.572347266881029</v>
      </c>
      <c r="L120" s="128">
        <v>2.5677083333333335</v>
      </c>
      <c r="M120" s="128">
        <v>1.3176470588235294</v>
      </c>
      <c r="Q120" s="89" t="s">
        <v>435</v>
      </c>
      <c r="R120" s="89" t="s">
        <v>471</v>
      </c>
    </row>
    <row r="121" spans="3:18" s="90" customFormat="1">
      <c r="C121" s="170" t="s">
        <v>103</v>
      </c>
      <c r="D121" s="89">
        <f>集計用データ!AZ2</f>
        <v>1</v>
      </c>
      <c r="E121" s="186" t="e">
        <f>HLOOKUP($E$85,$H$118:$M$126,4,FALSE)</f>
        <v>#N/A</v>
      </c>
      <c r="F121" s="89" t="e">
        <f>HLOOKUP($F$85,$H$118:$M$126,4,FALSE)</f>
        <v>#N/A</v>
      </c>
      <c r="G121" s="166"/>
      <c r="H121" s="89">
        <v>2.6915167095115682</v>
      </c>
      <c r="I121" s="89">
        <v>2.3354430379746836</v>
      </c>
      <c r="J121" s="128">
        <v>2.2872928176795582</v>
      </c>
      <c r="K121" s="128">
        <v>2.405144694533762</v>
      </c>
      <c r="L121" s="128">
        <v>2.6321243523316062</v>
      </c>
      <c r="M121" s="128">
        <v>1.5764705882352941</v>
      </c>
      <c r="Q121" s="89" t="s">
        <v>436</v>
      </c>
      <c r="R121" s="89" t="s">
        <v>472</v>
      </c>
    </row>
    <row r="122" spans="3:18" s="90" customFormat="1">
      <c r="C122" s="170" t="s">
        <v>104</v>
      </c>
      <c r="D122" s="89">
        <f>集計用データ!BA2</f>
        <v>1</v>
      </c>
      <c r="E122" s="186" t="e">
        <f>HLOOKUP($E$85,$H$118:$M$126,5,FALSE)</f>
        <v>#N/A</v>
      </c>
      <c r="F122" s="89" t="e">
        <f>HLOOKUP($F$85,$H$118:$M$126,5,FALSE)</f>
        <v>#N/A</v>
      </c>
      <c r="G122" s="166"/>
      <c r="H122" s="89">
        <v>2.7666666666666666</v>
      </c>
      <c r="I122" s="89">
        <v>2.3122362869198314</v>
      </c>
      <c r="J122" s="128">
        <v>2.3075221238938055</v>
      </c>
      <c r="K122" s="128">
        <v>2.3782051282051282</v>
      </c>
      <c r="L122" s="128">
        <v>2.703125</v>
      </c>
      <c r="M122" s="128">
        <v>1.5411764705882354</v>
      </c>
      <c r="Q122" s="89" t="s">
        <v>437</v>
      </c>
      <c r="R122" s="89" t="s">
        <v>473</v>
      </c>
    </row>
    <row r="123" spans="3:18" s="90" customFormat="1">
      <c r="C123" s="170" t="s">
        <v>105</v>
      </c>
      <c r="D123" s="89">
        <f>集計用データ!BB2</f>
        <v>1</v>
      </c>
      <c r="E123" s="186" t="e">
        <f>HLOOKUP($E$85,$H$118:$M$126,6,FALSE)</f>
        <v>#N/A</v>
      </c>
      <c r="F123" s="89" t="e">
        <f>HLOOKUP($F$85,$H$118:$M$126,6,FALSE)</f>
        <v>#N/A</v>
      </c>
      <c r="G123" s="166"/>
      <c r="H123" s="89">
        <v>1.9562982005141387</v>
      </c>
      <c r="I123" s="89">
        <v>1.8428874734607219</v>
      </c>
      <c r="J123" s="128">
        <v>1.8422222222222222</v>
      </c>
      <c r="K123" s="128">
        <v>1.6774193548387097</v>
      </c>
      <c r="L123" s="128">
        <v>1.7801047120418849</v>
      </c>
      <c r="M123" s="128">
        <v>1.4941176470588236</v>
      </c>
      <c r="Q123" s="89" t="s">
        <v>438</v>
      </c>
      <c r="R123" s="89" t="s">
        <v>474</v>
      </c>
    </row>
    <row r="124" spans="3:18" s="90" customFormat="1" ht="27">
      <c r="C124" s="170" t="s">
        <v>106</v>
      </c>
      <c r="D124" s="89">
        <f>集計用データ!BD2</f>
        <v>1</v>
      </c>
      <c r="E124" s="186" t="e">
        <f>HLOOKUP($E$85,$H$118:$M$126,7,FALSE)</f>
        <v>#N/A</v>
      </c>
      <c r="F124" s="89" t="e">
        <f>HLOOKUP($F$85,$H$118:$M$126,7,FALSE)</f>
        <v>#N/A</v>
      </c>
      <c r="G124" s="166"/>
      <c r="H124" s="89">
        <v>2.2297650130548301</v>
      </c>
      <c r="I124" s="89">
        <v>1.8406113537117903</v>
      </c>
      <c r="J124" s="128">
        <v>1.8969072164948453</v>
      </c>
      <c r="K124" s="128">
        <v>1.6946308724832215</v>
      </c>
      <c r="L124" s="128">
        <v>2.053763440860215</v>
      </c>
      <c r="M124" s="128">
        <v>1.3703703703703705</v>
      </c>
      <c r="Q124" s="89" t="s">
        <v>439</v>
      </c>
      <c r="R124" s="89" t="s">
        <v>475</v>
      </c>
    </row>
    <row r="125" spans="3:18" s="90" customFormat="1" ht="27">
      <c r="C125" s="170" t="s">
        <v>107</v>
      </c>
      <c r="D125" s="89">
        <f>集計用データ!BE2</f>
        <v>1</v>
      </c>
      <c r="E125" s="186" t="e">
        <f>HLOOKUP($E$85,$H$118:$M$126,8,FALSE)</f>
        <v>#N/A</v>
      </c>
      <c r="F125" s="89" t="e">
        <f>HLOOKUP($F$85,$H$118:$M$126,8,FALSE)</f>
        <v>#N/A</v>
      </c>
      <c r="G125" s="166"/>
      <c r="H125" s="89">
        <v>2.5473684210526315</v>
      </c>
      <c r="I125" s="89">
        <v>2.3149779735682818</v>
      </c>
      <c r="J125" s="128">
        <v>2.2580275229357798</v>
      </c>
      <c r="K125" s="128">
        <v>2.074829931972789</v>
      </c>
      <c r="L125" s="128">
        <v>2.3262032085561497</v>
      </c>
      <c r="M125" s="128">
        <v>1.4567901234567902</v>
      </c>
      <c r="Q125" s="89" t="s">
        <v>440</v>
      </c>
      <c r="R125" s="89" t="s">
        <v>476</v>
      </c>
    </row>
    <row r="126" spans="3:18" s="90" customFormat="1">
      <c r="C126" s="170" t="s">
        <v>43</v>
      </c>
      <c r="D126" s="89">
        <f>集計用データ!BG2</f>
        <v>1</v>
      </c>
      <c r="E126" s="186" t="e">
        <f>HLOOKUP($E$85,$H$118:$M$126,9,FALSE)</f>
        <v>#N/A</v>
      </c>
      <c r="F126" s="89" t="e">
        <f>HLOOKUP($F$85,$H$118:$M$126,9,FALSE)</f>
        <v>#N/A</v>
      </c>
      <c r="G126" s="166"/>
      <c r="H126" s="89">
        <v>2.0549450549450547</v>
      </c>
      <c r="I126" s="89">
        <v>1.7077625570776256</v>
      </c>
      <c r="J126" s="128">
        <v>1.7539975399753998</v>
      </c>
      <c r="K126" s="128">
        <v>1.5471014492753623</v>
      </c>
      <c r="L126" s="128">
        <v>1.7613636363636365</v>
      </c>
      <c r="M126" s="128">
        <v>1.1333333333333333</v>
      </c>
      <c r="Q126" s="89" t="s">
        <v>441</v>
      </c>
      <c r="R126" s="89" t="s">
        <v>477</v>
      </c>
    </row>
    <row r="127" spans="3:18" s="90" customFormat="1">
      <c r="C127" s="166"/>
      <c r="G127" s="166"/>
      <c r="J127" s="129"/>
      <c r="K127" s="129"/>
      <c r="M127" s="129"/>
    </row>
    <row r="128" spans="3:18" s="90" customFormat="1">
      <c r="C128" s="172" t="s">
        <v>121</v>
      </c>
      <c r="D128" s="173" t="s">
        <v>260</v>
      </c>
      <c r="E128" s="174"/>
      <c r="F128" s="172"/>
      <c r="G128" s="172"/>
      <c r="J128" s="129"/>
      <c r="K128" s="129"/>
      <c r="M128" s="129"/>
    </row>
    <row r="129" spans="1:13" s="90" customFormat="1">
      <c r="C129" s="169" t="s">
        <v>481</v>
      </c>
      <c r="D129" s="88" t="str">
        <f>E85</f>
        <v>あなたと同じ術式</v>
      </c>
      <c r="E129" s="175" t="str">
        <f>患者基本情報!$B$3&amp;"さん 術後1年"</f>
        <v>さん 術後1年</v>
      </c>
      <c r="F129" s="175" t="str">
        <f>患者基本情報!$B$3&amp;"さん 現在"</f>
        <v>さん 現在</v>
      </c>
      <c r="G129" s="166"/>
      <c r="H129" s="88" t="s">
        <v>133</v>
      </c>
      <c r="I129" s="88" t="s">
        <v>243</v>
      </c>
      <c r="J129" s="88" t="s">
        <v>262</v>
      </c>
      <c r="K129" s="130" t="s">
        <v>242</v>
      </c>
      <c r="L129" s="88" t="s">
        <v>131</v>
      </c>
      <c r="M129" s="130" t="s">
        <v>132</v>
      </c>
    </row>
    <row r="130" spans="1:13" s="90" customFormat="1">
      <c r="C130" s="176">
        <v>-0.13800000000000001</v>
      </c>
      <c r="D130" s="177" t="e">
        <f>HLOOKUP($E$85,$H$129:$M$130,2,FALSE)</f>
        <v>#N/A</v>
      </c>
      <c r="E130" s="177" t="e">
        <f>患者基本情報!B8/患者基本情報!B7-1</f>
        <v>#DIV/0!</v>
      </c>
      <c r="F130" s="177" t="e">
        <f>質問票!J1/患者基本情報!B7-1</f>
        <v>#DIV/0!</v>
      </c>
      <c r="G130" s="166"/>
      <c r="H130" s="176">
        <v>-0.13800000000000001</v>
      </c>
      <c r="I130" s="176">
        <v>-8.8999999999999996E-2</v>
      </c>
      <c r="J130" s="178">
        <v>-7.9254488228438183E-2</v>
      </c>
      <c r="K130" s="178">
        <v>-6.885135224913487E-2</v>
      </c>
      <c r="L130" s="178">
        <v>-0.10946656170212769</v>
      </c>
      <c r="M130" s="178">
        <v>-1.624501866666667E-2</v>
      </c>
    </row>
    <row r="131" spans="1:13" s="90" customFormat="1">
      <c r="C131" s="179"/>
      <c r="D131" s="180"/>
      <c r="E131" s="181" t="s">
        <v>220</v>
      </c>
      <c r="F131" s="90" t="s">
        <v>221</v>
      </c>
      <c r="G131" s="166"/>
      <c r="J131" s="129"/>
      <c r="M131" s="129"/>
    </row>
    <row r="132" spans="1:13" s="90" customFormat="1">
      <c r="C132" s="179"/>
      <c r="D132" s="182"/>
      <c r="G132" s="166"/>
      <c r="J132" s="129"/>
      <c r="M132" s="129"/>
    </row>
    <row r="133" spans="1:13" s="77" customFormat="1">
      <c r="C133" s="78"/>
      <c r="G133" s="78"/>
      <c r="J133" s="131"/>
      <c r="M133" s="131"/>
    </row>
    <row r="134" spans="1:13" s="80" customFormat="1">
      <c r="A134" s="80" t="s">
        <v>87</v>
      </c>
      <c r="C134" s="81"/>
      <c r="G134" s="81"/>
    </row>
    <row r="135" spans="1:13" s="82" customFormat="1">
      <c r="B135" s="83" t="s">
        <v>174</v>
      </c>
      <c r="C135" s="82" t="s">
        <v>80</v>
      </c>
      <c r="G135" s="81"/>
    </row>
    <row r="136" spans="1:13" s="82" customFormat="1" ht="175.5">
      <c r="C136" s="81" t="s">
        <v>124</v>
      </c>
      <c r="G136" s="81"/>
    </row>
    <row r="137" spans="1:13" s="82" customFormat="1">
      <c r="B137" s="83" t="s">
        <v>81</v>
      </c>
      <c r="C137" s="82" t="s">
        <v>44</v>
      </c>
      <c r="G137" s="81"/>
    </row>
    <row r="138" spans="1:13" s="82" customFormat="1" ht="81">
      <c r="B138" s="83"/>
      <c r="C138" s="81" t="s">
        <v>125</v>
      </c>
      <c r="G138" s="81"/>
    </row>
    <row r="139" spans="1:13" s="82" customFormat="1">
      <c r="B139" s="83" t="s">
        <v>82</v>
      </c>
      <c r="C139" s="82" t="s">
        <v>88</v>
      </c>
      <c r="G139" s="81"/>
    </row>
    <row r="140" spans="1:13" s="82" customFormat="1" ht="175.5">
      <c r="C140" s="81" t="s">
        <v>126</v>
      </c>
      <c r="G140" s="81"/>
    </row>
    <row r="141" spans="1:13" s="82" customFormat="1">
      <c r="B141" s="83" t="s">
        <v>83</v>
      </c>
      <c r="C141" s="82" t="s">
        <v>39</v>
      </c>
      <c r="G141" s="81"/>
    </row>
    <row r="142" spans="1:13" s="82" customFormat="1" ht="243">
      <c r="C142" s="81" t="s">
        <v>127</v>
      </c>
      <c r="G142" s="81"/>
    </row>
    <row r="143" spans="1:13" s="82" customFormat="1">
      <c r="B143" s="83" t="s">
        <v>84</v>
      </c>
      <c r="C143" s="82" t="s">
        <v>40</v>
      </c>
      <c r="G143" s="81"/>
    </row>
    <row r="144" spans="1:13" s="82" customFormat="1" ht="148.5">
      <c r="C144" s="81" t="s">
        <v>128</v>
      </c>
      <c r="G144" s="81"/>
    </row>
    <row r="145" spans="2:7" s="82" customFormat="1">
      <c r="B145" s="83" t="s">
        <v>85</v>
      </c>
      <c r="C145" s="82" t="s">
        <v>41</v>
      </c>
      <c r="G145" s="81"/>
    </row>
    <row r="146" spans="2:7" s="82" customFormat="1" ht="135">
      <c r="B146" s="83"/>
      <c r="C146" s="81" t="s">
        <v>129</v>
      </c>
      <c r="G146" s="81"/>
    </row>
    <row r="147" spans="2:7" s="82" customFormat="1">
      <c r="B147" s="83" t="s">
        <v>86</v>
      </c>
      <c r="C147" s="82" t="s">
        <v>89</v>
      </c>
      <c r="G147" s="81"/>
    </row>
    <row r="148" spans="2:7" s="82" customFormat="1" ht="108">
      <c r="C148" s="81" t="s">
        <v>166</v>
      </c>
      <c r="G148" s="81"/>
    </row>
    <row r="149" spans="2:7" s="33" customFormat="1">
      <c r="G149" s="32"/>
    </row>
    <row r="150" spans="2:7" s="33" customFormat="1">
      <c r="G150" s="32"/>
    </row>
  </sheetData>
  <sheetProtection sheet="1" objects="1" scenarios="1"/>
  <mergeCells count="16">
    <mergeCell ref="M1:N1"/>
    <mergeCell ref="K1:L1"/>
    <mergeCell ref="R16:R17"/>
    <mergeCell ref="Q16:Q17"/>
    <mergeCell ref="G4:N10"/>
    <mergeCell ref="G12:N17"/>
    <mergeCell ref="F1:G1"/>
    <mergeCell ref="H1:I1"/>
    <mergeCell ref="G19:N25"/>
    <mergeCell ref="G27:N36"/>
    <mergeCell ref="A37:E40"/>
    <mergeCell ref="A20:E20"/>
    <mergeCell ref="A28:E28"/>
    <mergeCell ref="A36:E36"/>
    <mergeCell ref="A21:E26"/>
    <mergeCell ref="A29:E34"/>
  </mergeCells>
  <phoneticPr fontId="2"/>
  <dataValidations count="1">
    <dataValidation type="list" allowBlank="1" showInputMessage="1" showErrorMessage="1" sqref="M1:N1">
      <formula1>$H$85:$M$85</formula1>
    </dataValidation>
  </dataValidations>
  <pageMargins left="0.86614173228346458" right="0.51181102362204722" top="0.70866141732283472" bottom="0.43307086614173229" header="0.19685039370078741" footer="0.19685039370078741"/>
  <pageSetup paperSize="9" orientation="landscape" r:id="rId1"/>
  <headerFooter>
    <oddHeader>&amp;R&amp;G</oddHeader>
    <oddFooter>&amp;R&amp;9「胃癌術後評価を考える」ワーキンググループ　ver.7a</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0"/>
  <sheetViews>
    <sheetView zoomScale="110" zoomScaleNormal="110" workbookViewId="0"/>
  </sheetViews>
  <sheetFormatPr defaultRowHeight="13.5"/>
  <cols>
    <col min="2" max="2" width="4.25" customWidth="1"/>
    <col min="3" max="3" width="26.5" customWidth="1"/>
    <col min="6" max="6" width="9.125" bestFit="1" customWidth="1"/>
    <col min="7" max="7" width="7.75" style="1" customWidth="1"/>
    <col min="8" max="14" width="8.125" customWidth="1"/>
    <col min="15" max="16" width="4.75" customWidth="1"/>
    <col min="17" max="17" width="15.625" customWidth="1"/>
    <col min="18" max="18" width="10.625" bestFit="1" customWidth="1"/>
  </cols>
  <sheetData>
    <row r="1" spans="1:18" ht="17.25">
      <c r="A1" s="74" t="str">
        <f>患者基本情報!B3 &amp;" "&amp;患者基本情報!D3</f>
        <v xml:space="preserve"> </v>
      </c>
      <c r="B1" s="74"/>
      <c r="C1" s="36" t="s">
        <v>108</v>
      </c>
      <c r="D1" s="36" t="str">
        <f>"("&amp;YEAR(質問票!F1)&amp;"/"&amp;MONTH(質問票!F1)&amp;"/"&amp;DAY(質問票!F1)&amp;" 現在)"</f>
        <v>(1900/1/0 現在)</v>
      </c>
      <c r="E1" s="36"/>
      <c r="F1" s="213" t="s">
        <v>394</v>
      </c>
      <c r="G1" s="213"/>
      <c r="H1" s="214" t="str">
        <f>患者基本情報!I14&amp;"("&amp;患者基本情報!I17&amp;")"</f>
        <v>未選択(未選択)</v>
      </c>
      <c r="I1" s="215"/>
      <c r="J1" s="36"/>
      <c r="K1" s="209" t="s">
        <v>340</v>
      </c>
      <c r="L1" s="209"/>
      <c r="M1" s="207"/>
      <c r="N1" s="208"/>
      <c r="O1" s="36"/>
      <c r="P1" s="101"/>
    </row>
    <row r="2" spans="1:18">
      <c r="A2" s="36"/>
      <c r="B2" s="36"/>
      <c r="C2" s="36"/>
      <c r="D2" s="36"/>
      <c r="E2" s="36"/>
      <c r="F2" s="36"/>
      <c r="H2" s="36"/>
      <c r="I2" s="36"/>
      <c r="J2" s="36"/>
      <c r="K2" s="36"/>
      <c r="L2" s="36"/>
      <c r="M2" s="36"/>
      <c r="N2" s="36"/>
      <c r="O2" s="36"/>
      <c r="P2" s="101"/>
    </row>
    <row r="3" spans="1:18" ht="13.5" customHeight="1">
      <c r="A3" s="36"/>
      <c r="B3" s="36"/>
      <c r="C3" s="36"/>
      <c r="D3" s="36"/>
      <c r="E3" s="36"/>
      <c r="F3" s="36"/>
      <c r="G3" s="86" t="s">
        <v>373</v>
      </c>
      <c r="H3" s="76"/>
      <c r="I3" s="76"/>
      <c r="J3" s="76"/>
      <c r="K3" s="76"/>
      <c r="L3" s="76"/>
      <c r="M3" s="76"/>
      <c r="N3" s="76"/>
      <c r="O3" s="36"/>
      <c r="P3" s="101"/>
    </row>
    <row r="4" spans="1:18" ht="13.5" customHeight="1">
      <c r="A4" s="36"/>
      <c r="B4" s="36"/>
      <c r="C4" s="36"/>
      <c r="D4" s="36"/>
      <c r="E4" s="36"/>
      <c r="F4" s="36"/>
      <c r="G4" s="205" t="str">
        <f>IF($D$86&gt;=3,C136,"特に心配はいりません")</f>
        <v>特に心配はいりません</v>
      </c>
      <c r="H4" s="205"/>
      <c r="I4" s="205"/>
      <c r="J4" s="205"/>
      <c r="K4" s="205"/>
      <c r="L4" s="205"/>
      <c r="M4" s="205"/>
      <c r="N4" s="205"/>
      <c r="O4" s="36"/>
      <c r="P4" s="101"/>
      <c r="Q4" t="s">
        <v>200</v>
      </c>
    </row>
    <row r="5" spans="1:18">
      <c r="A5" s="36"/>
      <c r="B5" s="36"/>
      <c r="C5" s="36"/>
      <c r="D5" s="36"/>
      <c r="E5" s="36"/>
      <c r="F5" s="36"/>
      <c r="G5" s="205"/>
      <c r="H5" s="205"/>
      <c r="I5" s="205"/>
      <c r="J5" s="205"/>
      <c r="K5" s="205"/>
      <c r="L5" s="205"/>
      <c r="M5" s="205"/>
      <c r="N5" s="205"/>
      <c r="O5" s="36"/>
      <c r="P5" s="101"/>
      <c r="Q5" t="s">
        <v>216</v>
      </c>
    </row>
    <row r="6" spans="1:18">
      <c r="A6" s="36"/>
      <c r="B6" s="36"/>
      <c r="C6" s="36"/>
      <c r="D6" s="36"/>
      <c r="E6" s="36"/>
      <c r="F6" s="36"/>
      <c r="G6" s="205"/>
      <c r="H6" s="205"/>
      <c r="I6" s="205"/>
      <c r="J6" s="205"/>
      <c r="K6" s="205"/>
      <c r="L6" s="205"/>
      <c r="M6" s="205"/>
      <c r="N6" s="205"/>
      <c r="O6" s="36"/>
      <c r="P6" s="101"/>
      <c r="Q6" s="92"/>
      <c r="R6" s="92" t="s">
        <v>403</v>
      </c>
    </row>
    <row r="7" spans="1:18">
      <c r="A7" s="36"/>
      <c r="B7" s="36"/>
      <c r="C7" s="36"/>
      <c r="D7" s="36"/>
      <c r="E7" s="36"/>
      <c r="F7" s="36"/>
      <c r="G7" s="205"/>
      <c r="H7" s="205"/>
      <c r="I7" s="205"/>
      <c r="J7" s="205"/>
      <c r="K7" s="205"/>
      <c r="L7" s="205"/>
      <c r="M7" s="205"/>
      <c r="N7" s="205"/>
      <c r="O7" s="36"/>
      <c r="P7" s="101"/>
      <c r="Q7" s="79" t="s">
        <v>38</v>
      </c>
      <c r="R7" s="92" t="s">
        <v>374</v>
      </c>
    </row>
    <row r="8" spans="1:18">
      <c r="A8" s="36"/>
      <c r="B8" s="36"/>
      <c r="C8" s="36"/>
      <c r="D8" s="36"/>
      <c r="E8" s="36"/>
      <c r="F8" s="36"/>
      <c r="G8" s="205"/>
      <c r="H8" s="205"/>
      <c r="I8" s="205"/>
      <c r="J8" s="205"/>
      <c r="K8" s="205"/>
      <c r="L8" s="205"/>
      <c r="M8" s="205"/>
      <c r="N8" s="205"/>
      <c r="O8" s="36"/>
      <c r="P8" s="101"/>
      <c r="Q8" s="79" t="s">
        <v>44</v>
      </c>
      <c r="R8" s="92" t="s">
        <v>375</v>
      </c>
    </row>
    <row r="9" spans="1:18">
      <c r="A9" s="36"/>
      <c r="B9" s="36"/>
      <c r="C9" s="36"/>
      <c r="D9" s="36"/>
      <c r="E9" s="36"/>
      <c r="F9" s="36"/>
      <c r="G9" s="205"/>
      <c r="H9" s="205"/>
      <c r="I9" s="205"/>
      <c r="J9" s="205"/>
      <c r="K9" s="205"/>
      <c r="L9" s="205"/>
      <c r="M9" s="205"/>
      <c r="N9" s="205"/>
      <c r="O9" s="36"/>
      <c r="P9" s="101"/>
      <c r="Q9" s="79" t="s">
        <v>90</v>
      </c>
      <c r="R9" s="92" t="s">
        <v>376</v>
      </c>
    </row>
    <row r="10" spans="1:18">
      <c r="A10" s="36"/>
      <c r="B10" s="36"/>
      <c r="C10" s="36"/>
      <c r="D10" s="36"/>
      <c r="E10" s="36"/>
      <c r="F10" s="36"/>
      <c r="G10" s="205"/>
      <c r="H10" s="205"/>
      <c r="I10" s="205"/>
      <c r="J10" s="205"/>
      <c r="K10" s="205"/>
      <c r="L10" s="205"/>
      <c r="M10" s="205"/>
      <c r="N10" s="205"/>
      <c r="O10" s="36"/>
      <c r="P10" s="101"/>
      <c r="Q10" s="79" t="s">
        <v>39</v>
      </c>
      <c r="R10" s="92" t="s">
        <v>377</v>
      </c>
    </row>
    <row r="11" spans="1:18">
      <c r="A11" s="36"/>
      <c r="B11" s="36"/>
      <c r="C11" s="36"/>
      <c r="D11" s="36"/>
      <c r="E11" s="36"/>
      <c r="F11" s="36"/>
      <c r="G11" s="86" t="s">
        <v>168</v>
      </c>
      <c r="H11" s="36"/>
      <c r="I11" s="36"/>
      <c r="J11" s="36"/>
      <c r="K11" s="36"/>
      <c r="L11" s="36"/>
      <c r="M11" s="36"/>
      <c r="N11" s="36"/>
      <c r="O11" s="36"/>
      <c r="P11" s="101"/>
      <c r="Q11" s="79" t="s">
        <v>40</v>
      </c>
      <c r="R11" s="92" t="s">
        <v>378</v>
      </c>
    </row>
    <row r="12" spans="1:18" ht="13.5" customHeight="1">
      <c r="A12" s="36"/>
      <c r="B12" s="36"/>
      <c r="C12" s="36"/>
      <c r="D12" s="36"/>
      <c r="E12" s="36"/>
      <c r="F12" s="36"/>
      <c r="G12" s="205" t="str">
        <f>IF($D$87&gt;=3,C138,"特に心配はいりません")</f>
        <v>特に心配はいりません</v>
      </c>
      <c r="H12" s="205"/>
      <c r="I12" s="205"/>
      <c r="J12" s="205"/>
      <c r="K12" s="205"/>
      <c r="L12" s="205"/>
      <c r="M12" s="205"/>
      <c r="N12" s="205"/>
      <c r="O12" s="36"/>
      <c r="P12" s="101"/>
      <c r="Q12" s="79" t="s">
        <v>41</v>
      </c>
      <c r="R12" s="92" t="s">
        <v>379</v>
      </c>
    </row>
    <row r="13" spans="1:18">
      <c r="A13" s="36"/>
      <c r="B13" s="36"/>
      <c r="C13" s="36"/>
      <c r="D13" s="36"/>
      <c r="E13" s="36"/>
      <c r="F13" s="36"/>
      <c r="G13" s="205"/>
      <c r="H13" s="205"/>
      <c r="I13" s="205"/>
      <c r="J13" s="205"/>
      <c r="K13" s="205"/>
      <c r="L13" s="205"/>
      <c r="M13" s="205"/>
      <c r="N13" s="205"/>
      <c r="O13" s="36"/>
      <c r="P13" s="101"/>
      <c r="Q13" s="79" t="s">
        <v>42</v>
      </c>
      <c r="R13" s="92" t="s">
        <v>380</v>
      </c>
    </row>
    <row r="14" spans="1:18" ht="13.5" customHeight="1">
      <c r="A14" s="36"/>
      <c r="B14" s="36"/>
      <c r="C14" s="36"/>
      <c r="D14" s="36"/>
      <c r="E14" s="36"/>
      <c r="F14" s="36"/>
      <c r="G14" s="205"/>
      <c r="H14" s="205"/>
      <c r="I14" s="205"/>
      <c r="J14" s="205"/>
      <c r="K14" s="205"/>
      <c r="L14" s="205"/>
      <c r="M14" s="205"/>
      <c r="N14" s="205"/>
      <c r="O14" s="36"/>
      <c r="P14" s="101"/>
      <c r="Q14" s="152" t="s">
        <v>330</v>
      </c>
      <c r="R14" s="151" t="s">
        <v>331</v>
      </c>
    </row>
    <row r="15" spans="1:18">
      <c r="A15" s="36"/>
      <c r="B15" s="36"/>
      <c r="C15" s="36"/>
      <c r="D15" s="36"/>
      <c r="E15" s="36"/>
      <c r="F15" s="36"/>
      <c r="G15" s="205"/>
      <c r="H15" s="205"/>
      <c r="I15" s="205"/>
      <c r="J15" s="205"/>
      <c r="K15" s="205"/>
      <c r="L15" s="205"/>
      <c r="M15" s="205"/>
      <c r="N15" s="205"/>
      <c r="O15" s="36"/>
      <c r="P15" s="101"/>
      <c r="Q15" s="152" t="s">
        <v>329</v>
      </c>
      <c r="R15" s="151" t="s">
        <v>381</v>
      </c>
    </row>
    <row r="16" spans="1:18" ht="13.5" customHeight="1">
      <c r="A16" s="36"/>
      <c r="B16" s="36"/>
      <c r="C16" s="36"/>
      <c r="D16" s="36"/>
      <c r="E16" s="36"/>
      <c r="F16" s="36"/>
      <c r="G16" s="205"/>
      <c r="H16" s="205"/>
      <c r="I16" s="205"/>
      <c r="J16" s="205"/>
      <c r="K16" s="205"/>
      <c r="L16" s="205"/>
      <c r="M16" s="205"/>
      <c r="N16" s="205"/>
      <c r="O16" s="36"/>
      <c r="P16" s="101"/>
      <c r="Q16" s="212" t="s">
        <v>342</v>
      </c>
      <c r="R16" s="210" t="s">
        <v>344</v>
      </c>
    </row>
    <row r="17" spans="1:18">
      <c r="A17" s="36"/>
      <c r="B17" s="36"/>
      <c r="C17" s="36"/>
      <c r="D17" s="36"/>
      <c r="E17" s="36"/>
      <c r="F17" s="36"/>
      <c r="G17" s="205"/>
      <c r="H17" s="205"/>
      <c r="I17" s="205"/>
      <c r="J17" s="205"/>
      <c r="K17" s="205"/>
      <c r="L17" s="205"/>
      <c r="M17" s="205"/>
      <c r="N17" s="205"/>
      <c r="O17" s="36"/>
      <c r="P17" s="101"/>
      <c r="Q17" s="212"/>
      <c r="R17" s="211"/>
    </row>
    <row r="18" spans="1:18" ht="17.25">
      <c r="A18" s="163" t="str">
        <f>"あなたのPGSAS全体症状スコアは "&amp;TEXT(集計用データ!CC2,"0.00")&amp;" 点です。"</f>
        <v>あなたのPGSAS全体症状スコアは 1.00 点です。</v>
      </c>
      <c r="B18" s="36"/>
      <c r="C18" s="36"/>
      <c r="D18" s="36"/>
      <c r="E18" s="36"/>
      <c r="F18" s="36"/>
      <c r="G18" s="86" t="s">
        <v>382</v>
      </c>
      <c r="H18" s="36"/>
      <c r="I18" s="36"/>
      <c r="J18" s="36"/>
      <c r="K18" s="36"/>
      <c r="L18" s="36"/>
      <c r="M18" s="36"/>
      <c r="N18" s="36"/>
      <c r="O18" s="36"/>
      <c r="P18" s="101"/>
    </row>
    <row r="19" spans="1:18" ht="13.5" customHeight="1">
      <c r="A19" s="36"/>
      <c r="B19" s="36"/>
      <c r="C19" s="36"/>
      <c r="D19" s="36"/>
      <c r="E19" s="36"/>
      <c r="F19" s="36"/>
      <c r="G19" s="205" t="str">
        <f>IF($D$88&gt;=3,C140,"特に心配はいりません")</f>
        <v>特に心配はいりません</v>
      </c>
      <c r="H19" s="205"/>
      <c r="I19" s="205"/>
      <c r="J19" s="205"/>
      <c r="K19" s="205"/>
      <c r="L19" s="205"/>
      <c r="M19" s="205"/>
      <c r="N19" s="205"/>
      <c r="O19" s="36"/>
      <c r="P19" s="101"/>
    </row>
    <row r="20" spans="1:18">
      <c r="A20" s="206" t="s">
        <v>383</v>
      </c>
      <c r="B20" s="206"/>
      <c r="C20" s="206"/>
      <c r="D20" s="206"/>
      <c r="E20" s="206"/>
      <c r="F20" s="36"/>
      <c r="G20" s="205"/>
      <c r="H20" s="205"/>
      <c r="I20" s="205"/>
      <c r="J20" s="205"/>
      <c r="K20" s="205"/>
      <c r="L20" s="205"/>
      <c r="M20" s="205"/>
      <c r="N20" s="205"/>
      <c r="O20" s="36"/>
      <c r="P20" s="101"/>
      <c r="Q20" s="100" t="s">
        <v>218</v>
      </c>
    </row>
    <row r="21" spans="1:18">
      <c r="A21" s="205" t="str">
        <f>IF($D$90&gt;=3,C144,"特に心配はいりません")</f>
        <v>特に心配はいりません</v>
      </c>
      <c r="B21" s="205"/>
      <c r="C21" s="205"/>
      <c r="D21" s="205"/>
      <c r="E21" s="205"/>
      <c r="F21" s="36"/>
      <c r="G21" s="205"/>
      <c r="H21" s="205"/>
      <c r="I21" s="205"/>
      <c r="J21" s="205"/>
      <c r="K21" s="205"/>
      <c r="L21" s="205"/>
      <c r="M21" s="205"/>
      <c r="N21" s="205"/>
      <c r="O21" s="36"/>
      <c r="P21" s="101"/>
      <c r="Q21" s="100" t="s">
        <v>217</v>
      </c>
    </row>
    <row r="22" spans="1:18" ht="13.5" customHeight="1">
      <c r="A22" s="205"/>
      <c r="B22" s="205"/>
      <c r="C22" s="205"/>
      <c r="D22" s="205"/>
      <c r="E22" s="205"/>
      <c r="F22" s="36"/>
      <c r="G22" s="205"/>
      <c r="H22" s="205"/>
      <c r="I22" s="205"/>
      <c r="J22" s="205"/>
      <c r="K22" s="205"/>
      <c r="L22" s="205"/>
      <c r="M22" s="205"/>
      <c r="N22" s="205"/>
      <c r="O22" s="36"/>
      <c r="P22" s="101"/>
    </row>
    <row r="23" spans="1:18" ht="13.5" customHeight="1">
      <c r="A23" s="205"/>
      <c r="B23" s="205"/>
      <c r="C23" s="205"/>
      <c r="D23" s="205"/>
      <c r="E23" s="205"/>
      <c r="F23" s="36"/>
      <c r="G23" s="205"/>
      <c r="H23" s="205"/>
      <c r="I23" s="205"/>
      <c r="J23" s="205"/>
      <c r="K23" s="205"/>
      <c r="L23" s="205"/>
      <c r="M23" s="205"/>
      <c r="N23" s="205"/>
      <c r="O23" s="36"/>
      <c r="P23" s="101"/>
    </row>
    <row r="24" spans="1:18">
      <c r="A24" s="205"/>
      <c r="B24" s="205"/>
      <c r="C24" s="205"/>
      <c r="D24" s="205"/>
      <c r="E24" s="205"/>
      <c r="F24" s="36"/>
      <c r="G24" s="205"/>
      <c r="H24" s="205"/>
      <c r="I24" s="205"/>
      <c r="J24" s="205"/>
      <c r="K24" s="205"/>
      <c r="L24" s="205"/>
      <c r="M24" s="205"/>
      <c r="N24" s="205"/>
      <c r="O24" s="36"/>
      <c r="P24" s="101"/>
    </row>
    <row r="25" spans="1:18">
      <c r="A25" s="205"/>
      <c r="B25" s="205"/>
      <c r="C25" s="205"/>
      <c r="D25" s="205"/>
      <c r="E25" s="205"/>
      <c r="F25" s="36"/>
      <c r="G25" s="205"/>
      <c r="H25" s="205"/>
      <c r="I25" s="205"/>
      <c r="J25" s="205"/>
      <c r="K25" s="205"/>
      <c r="L25" s="205"/>
      <c r="M25" s="205"/>
      <c r="N25" s="205"/>
      <c r="O25" s="36"/>
      <c r="P25" s="101"/>
    </row>
    <row r="26" spans="1:18">
      <c r="A26" s="205"/>
      <c r="B26" s="205"/>
      <c r="C26" s="205"/>
      <c r="D26" s="205"/>
      <c r="E26" s="205"/>
      <c r="F26" s="36"/>
      <c r="G26" s="86" t="s">
        <v>384</v>
      </c>
      <c r="H26" s="36"/>
      <c r="I26" s="36"/>
      <c r="J26" s="36"/>
      <c r="K26" s="36"/>
      <c r="L26" s="36"/>
      <c r="M26" s="36"/>
      <c r="N26" s="36"/>
      <c r="O26" s="36"/>
      <c r="P26" s="101"/>
    </row>
    <row r="27" spans="1:18" ht="13.5" customHeight="1">
      <c r="A27" s="76"/>
      <c r="B27" s="76"/>
      <c r="C27" s="76"/>
      <c r="D27" s="76"/>
      <c r="E27" s="76"/>
      <c r="F27" s="36"/>
      <c r="G27" s="205" t="str">
        <f>IF($D$89&gt;=3,C142,"特に心配はいりません")</f>
        <v>特に心配はいりません</v>
      </c>
      <c r="H27" s="205"/>
      <c r="I27" s="205"/>
      <c r="J27" s="205"/>
      <c r="K27" s="205"/>
      <c r="L27" s="205"/>
      <c r="M27" s="205"/>
      <c r="N27" s="205"/>
      <c r="O27" s="36"/>
      <c r="P27" s="101"/>
    </row>
    <row r="28" spans="1:18">
      <c r="A28" s="206" t="s">
        <v>385</v>
      </c>
      <c r="B28" s="206"/>
      <c r="C28" s="206"/>
      <c r="D28" s="206"/>
      <c r="E28" s="206"/>
      <c r="F28" s="36"/>
      <c r="G28" s="205"/>
      <c r="H28" s="205"/>
      <c r="I28" s="205"/>
      <c r="J28" s="205"/>
      <c r="K28" s="205"/>
      <c r="L28" s="205"/>
      <c r="M28" s="205"/>
      <c r="N28" s="205"/>
      <c r="O28" s="36"/>
      <c r="P28" s="101"/>
    </row>
    <row r="29" spans="1:18">
      <c r="A29" s="205" t="str">
        <f>IF($D$91&gt;=3,C146,"特に心配はいりません")</f>
        <v>特に心配はいりません</v>
      </c>
      <c r="B29" s="205"/>
      <c r="C29" s="205"/>
      <c r="D29" s="205"/>
      <c r="E29" s="205"/>
      <c r="F29" s="36"/>
      <c r="G29" s="205"/>
      <c r="H29" s="205"/>
      <c r="I29" s="205"/>
      <c r="J29" s="205"/>
      <c r="K29" s="205"/>
      <c r="L29" s="205"/>
      <c r="M29" s="205"/>
      <c r="N29" s="205"/>
      <c r="O29" s="36"/>
      <c r="P29" s="101"/>
    </row>
    <row r="30" spans="1:18" ht="13.5" customHeight="1">
      <c r="A30" s="205"/>
      <c r="B30" s="205"/>
      <c r="C30" s="205"/>
      <c r="D30" s="205"/>
      <c r="E30" s="205"/>
      <c r="F30" s="36"/>
      <c r="G30" s="205"/>
      <c r="H30" s="205"/>
      <c r="I30" s="205"/>
      <c r="J30" s="205"/>
      <c r="K30" s="205"/>
      <c r="L30" s="205"/>
      <c r="M30" s="205"/>
      <c r="N30" s="205"/>
      <c r="O30" s="36"/>
      <c r="P30" s="101"/>
    </row>
    <row r="31" spans="1:18" ht="13.5" customHeight="1">
      <c r="A31" s="205"/>
      <c r="B31" s="205"/>
      <c r="C31" s="205"/>
      <c r="D31" s="205"/>
      <c r="E31" s="205"/>
      <c r="F31" s="36"/>
      <c r="G31" s="205"/>
      <c r="H31" s="205"/>
      <c r="I31" s="205"/>
      <c r="J31" s="205"/>
      <c r="K31" s="205"/>
      <c r="L31" s="205"/>
      <c r="M31" s="205"/>
      <c r="N31" s="205"/>
      <c r="O31" s="36"/>
      <c r="P31" s="101"/>
    </row>
    <row r="32" spans="1:18">
      <c r="A32" s="205"/>
      <c r="B32" s="205"/>
      <c r="C32" s="205"/>
      <c r="D32" s="205"/>
      <c r="E32" s="205"/>
      <c r="F32" s="36"/>
      <c r="G32" s="205"/>
      <c r="H32" s="205"/>
      <c r="I32" s="205"/>
      <c r="J32" s="205"/>
      <c r="K32" s="205"/>
      <c r="L32" s="205"/>
      <c r="M32" s="205"/>
      <c r="N32" s="205"/>
      <c r="O32" s="36"/>
      <c r="P32" s="101"/>
    </row>
    <row r="33" spans="1:18">
      <c r="A33" s="205"/>
      <c r="B33" s="205"/>
      <c r="C33" s="205"/>
      <c r="D33" s="205"/>
      <c r="E33" s="205"/>
      <c r="F33" s="36"/>
      <c r="G33" s="205"/>
      <c r="H33" s="205"/>
      <c r="I33" s="205"/>
      <c r="J33" s="205"/>
      <c r="K33" s="205"/>
      <c r="L33" s="205"/>
      <c r="M33" s="205"/>
      <c r="N33" s="205"/>
      <c r="O33" s="36"/>
      <c r="P33" s="101"/>
    </row>
    <row r="34" spans="1:18">
      <c r="A34" s="205"/>
      <c r="B34" s="205"/>
      <c r="C34" s="205"/>
      <c r="D34" s="205"/>
      <c r="E34" s="205"/>
      <c r="F34" s="36"/>
      <c r="G34" s="205"/>
      <c r="H34" s="205"/>
      <c r="I34" s="205"/>
      <c r="J34" s="205"/>
      <c r="K34" s="205"/>
      <c r="L34" s="205"/>
      <c r="M34" s="205"/>
      <c r="N34" s="205"/>
      <c r="O34" s="36"/>
      <c r="P34" s="101"/>
    </row>
    <row r="35" spans="1:18">
      <c r="A35" s="76"/>
      <c r="B35" s="76"/>
      <c r="C35" s="76"/>
      <c r="D35" s="76"/>
      <c r="E35" s="76"/>
      <c r="F35" s="36"/>
      <c r="G35" s="205"/>
      <c r="H35" s="205"/>
      <c r="I35" s="205"/>
      <c r="J35" s="205"/>
      <c r="K35" s="205"/>
      <c r="L35" s="205"/>
      <c r="M35" s="205"/>
      <c r="N35" s="205"/>
      <c r="O35" s="36"/>
      <c r="P35" s="101"/>
    </row>
    <row r="36" spans="1:18">
      <c r="A36" s="206" t="s">
        <v>386</v>
      </c>
      <c r="B36" s="206"/>
      <c r="C36" s="206"/>
      <c r="D36" s="206"/>
      <c r="E36" s="206"/>
      <c r="F36" s="36"/>
      <c r="G36" s="205"/>
      <c r="H36" s="205"/>
      <c r="I36" s="205"/>
      <c r="J36" s="205"/>
      <c r="K36" s="205"/>
      <c r="L36" s="205"/>
      <c r="M36" s="205"/>
      <c r="N36" s="205"/>
      <c r="O36" s="36"/>
      <c r="P36" s="101"/>
    </row>
    <row r="37" spans="1:18">
      <c r="A37" s="205" t="str">
        <f>IF($D$92&gt;=3,C148,"特に心配はいりません")</f>
        <v>特に心配はいりません</v>
      </c>
      <c r="B37" s="205"/>
      <c r="C37" s="205"/>
      <c r="D37" s="205"/>
      <c r="E37" s="205"/>
      <c r="F37" s="36"/>
      <c r="G37" s="87" t="s">
        <v>180</v>
      </c>
      <c r="H37" s="76"/>
      <c r="I37" s="76"/>
      <c r="J37" s="76"/>
      <c r="K37" s="76"/>
      <c r="L37" s="76"/>
      <c r="M37" s="76"/>
      <c r="N37" s="76"/>
      <c r="O37" s="36"/>
      <c r="P37" s="101"/>
    </row>
    <row r="38" spans="1:18" ht="13.5" customHeight="1">
      <c r="A38" s="205"/>
      <c r="B38" s="205"/>
      <c r="C38" s="205"/>
      <c r="D38" s="205"/>
      <c r="E38" s="205"/>
      <c r="F38" s="36"/>
      <c r="H38" s="36"/>
      <c r="I38" s="36"/>
      <c r="J38" s="36"/>
      <c r="K38" s="36"/>
      <c r="L38" s="36"/>
      <c r="M38" s="36"/>
      <c r="N38" s="36"/>
      <c r="O38" s="36"/>
      <c r="P38" s="101"/>
    </row>
    <row r="39" spans="1:18" ht="14.25" customHeight="1">
      <c r="A39" s="205"/>
      <c r="B39" s="205"/>
      <c r="C39" s="205"/>
      <c r="D39" s="205"/>
      <c r="E39" s="205"/>
      <c r="F39" s="36"/>
      <c r="G39" s="53"/>
      <c r="H39" s="36"/>
      <c r="I39" s="36"/>
      <c r="J39" s="36"/>
      <c r="K39" s="36"/>
      <c r="L39" s="36"/>
      <c r="M39" s="36"/>
      <c r="N39" s="36"/>
      <c r="O39" s="36"/>
      <c r="P39" s="101"/>
    </row>
    <row r="40" spans="1:18" ht="13.5" customHeight="1">
      <c r="A40" s="205"/>
      <c r="B40" s="205"/>
      <c r="C40" s="205"/>
      <c r="D40" s="205"/>
      <c r="E40" s="205"/>
      <c r="F40" s="36"/>
      <c r="G40" s="53"/>
      <c r="H40" s="36"/>
      <c r="I40" s="36"/>
      <c r="J40" s="36"/>
      <c r="K40" s="36"/>
      <c r="L40" s="36"/>
      <c r="M40" s="36"/>
      <c r="N40" s="36"/>
      <c r="O40" s="36"/>
      <c r="P40" s="101"/>
    </row>
    <row r="41" spans="1:18">
      <c r="A41" s="84" t="s">
        <v>387</v>
      </c>
      <c r="B41" s="76"/>
      <c r="C41" s="76"/>
      <c r="D41" s="76"/>
      <c r="E41" s="76"/>
      <c r="F41" s="53"/>
      <c r="G41" s="53"/>
      <c r="H41" s="36"/>
      <c r="I41" s="36"/>
      <c r="J41" s="36"/>
      <c r="K41" s="36"/>
      <c r="L41" s="36"/>
      <c r="M41" s="36"/>
      <c r="N41" s="36"/>
      <c r="O41" s="36"/>
      <c r="P41" s="101"/>
    </row>
    <row r="42" spans="1:18" ht="13.5" customHeight="1">
      <c r="A42" s="36"/>
      <c r="B42" s="36"/>
      <c r="C42" s="36"/>
      <c r="D42" s="36"/>
      <c r="E42" s="36"/>
      <c r="F42" s="53"/>
      <c r="G42" s="53"/>
      <c r="H42" s="36"/>
      <c r="I42" s="36"/>
      <c r="J42" s="36"/>
      <c r="K42" s="36"/>
      <c r="L42" s="36"/>
      <c r="M42" s="36"/>
      <c r="N42" s="36"/>
      <c r="O42" s="36"/>
      <c r="P42" s="101"/>
      <c r="Q42" t="s">
        <v>200</v>
      </c>
    </row>
    <row r="43" spans="1:18">
      <c r="A43" s="76"/>
      <c r="B43" s="36"/>
      <c r="C43" s="36"/>
      <c r="D43" s="36"/>
      <c r="E43" s="36"/>
      <c r="F43" s="36"/>
      <c r="G43" s="75"/>
      <c r="H43" s="36"/>
      <c r="I43" s="36"/>
      <c r="J43" s="36"/>
      <c r="K43" s="36"/>
      <c r="L43" s="36"/>
      <c r="M43" s="36"/>
      <c r="N43" s="36"/>
      <c r="O43" s="36"/>
      <c r="P43" s="101"/>
      <c r="Q43" t="s">
        <v>214</v>
      </c>
    </row>
    <row r="44" spans="1:18">
      <c r="A44" s="36"/>
      <c r="B44" s="36"/>
      <c r="C44" s="36"/>
      <c r="D44" s="36"/>
      <c r="E44" s="36"/>
      <c r="F44" s="36"/>
      <c r="G44" s="75"/>
      <c r="H44" s="36"/>
      <c r="I44" s="36"/>
      <c r="J44" s="36"/>
      <c r="K44" s="36"/>
      <c r="L44" s="36"/>
      <c r="M44" s="36"/>
      <c r="N44" s="36"/>
      <c r="O44" s="36"/>
      <c r="P44" s="101"/>
      <c r="Q44" s="92"/>
      <c r="R44" s="92" t="s">
        <v>403</v>
      </c>
    </row>
    <row r="45" spans="1:18">
      <c r="A45" s="36"/>
      <c r="B45" s="36"/>
      <c r="C45" s="36"/>
      <c r="D45" s="36"/>
      <c r="E45" s="36"/>
      <c r="F45" s="36"/>
      <c r="G45" s="75"/>
      <c r="H45" s="36"/>
      <c r="I45" s="36"/>
      <c r="J45" s="36"/>
      <c r="K45" s="36"/>
      <c r="L45" s="36"/>
      <c r="M45" s="36"/>
      <c r="N45" s="36"/>
      <c r="O45" s="36"/>
      <c r="P45" s="101"/>
      <c r="Q45" s="92" t="s">
        <v>95</v>
      </c>
      <c r="R45" s="92">
        <v>1</v>
      </c>
    </row>
    <row r="46" spans="1:18">
      <c r="A46" s="36"/>
      <c r="B46" s="36"/>
      <c r="C46" s="36"/>
      <c r="D46" s="36"/>
      <c r="E46" s="36"/>
      <c r="F46" s="36"/>
      <c r="G46" s="75"/>
      <c r="H46" s="36"/>
      <c r="I46" s="36"/>
      <c r="J46" s="36"/>
      <c r="K46" s="36"/>
      <c r="L46" s="36"/>
      <c r="M46" s="36"/>
      <c r="N46" s="36"/>
      <c r="O46" s="36"/>
      <c r="P46" s="101"/>
      <c r="Q46" s="92" t="s">
        <v>45</v>
      </c>
      <c r="R46" s="92">
        <v>2</v>
      </c>
    </row>
    <row r="47" spans="1:18">
      <c r="A47" s="36"/>
      <c r="B47" s="36"/>
      <c r="C47" s="36"/>
      <c r="D47" s="36"/>
      <c r="E47" s="36"/>
      <c r="F47" s="36"/>
      <c r="G47" s="75"/>
      <c r="H47" s="36"/>
      <c r="I47" s="36"/>
      <c r="J47" s="36"/>
      <c r="K47" s="36"/>
      <c r="L47" s="36"/>
      <c r="M47" s="36"/>
      <c r="N47" s="36"/>
      <c r="O47" s="36"/>
      <c r="P47" s="101"/>
      <c r="Q47" s="92" t="s">
        <v>96</v>
      </c>
      <c r="R47" s="92">
        <v>3</v>
      </c>
    </row>
    <row r="48" spans="1:18">
      <c r="A48" s="36"/>
      <c r="B48" s="36"/>
      <c r="C48" s="36"/>
      <c r="D48" s="36"/>
      <c r="E48" s="36"/>
      <c r="F48" s="36"/>
      <c r="G48" s="75"/>
      <c r="H48" s="36"/>
      <c r="I48" s="36"/>
      <c r="J48" s="36"/>
      <c r="K48" s="36"/>
      <c r="L48" s="36"/>
      <c r="M48" s="36"/>
      <c r="N48" s="36"/>
      <c r="O48" s="36"/>
      <c r="P48" s="101"/>
      <c r="Q48" s="92" t="s">
        <v>97</v>
      </c>
      <c r="R48" s="92">
        <v>4</v>
      </c>
    </row>
    <row r="49" spans="1:18">
      <c r="A49" s="36"/>
      <c r="B49" s="36"/>
      <c r="C49" s="36"/>
      <c r="D49" s="36"/>
      <c r="E49" s="36"/>
      <c r="F49" s="36"/>
      <c r="G49" s="75"/>
      <c r="H49" s="36"/>
      <c r="I49" s="36"/>
      <c r="J49" s="36"/>
      <c r="K49" s="36"/>
      <c r="L49" s="36"/>
      <c r="M49" s="36"/>
      <c r="N49" s="36"/>
      <c r="O49" s="36"/>
      <c r="P49" s="101"/>
      <c r="Q49" s="92" t="s">
        <v>98</v>
      </c>
      <c r="R49" s="92">
        <v>5</v>
      </c>
    </row>
    <row r="50" spans="1:18">
      <c r="A50" s="36"/>
      <c r="B50" s="36"/>
      <c r="C50" s="36"/>
      <c r="D50" s="36"/>
      <c r="E50" s="36"/>
      <c r="F50" s="36"/>
      <c r="G50" s="75"/>
      <c r="H50" s="36"/>
      <c r="I50" s="36"/>
      <c r="J50" s="36"/>
      <c r="K50" s="36"/>
      <c r="L50" s="36"/>
      <c r="M50" s="36"/>
      <c r="N50" s="36"/>
      <c r="O50" s="36"/>
      <c r="P50" s="101"/>
      <c r="Q50" s="92" t="s">
        <v>46</v>
      </c>
      <c r="R50" s="92">
        <v>6</v>
      </c>
    </row>
    <row r="51" spans="1:18">
      <c r="A51" s="36"/>
      <c r="B51" s="36"/>
      <c r="C51" s="36"/>
      <c r="D51" s="36"/>
      <c r="E51" s="36"/>
      <c r="F51" s="36"/>
      <c r="G51" s="75"/>
      <c r="H51" s="36"/>
      <c r="I51" s="36"/>
      <c r="J51" s="36"/>
      <c r="K51" s="36"/>
      <c r="L51" s="36"/>
      <c r="M51" s="36"/>
      <c r="N51" s="36"/>
      <c r="O51" s="36"/>
      <c r="P51" s="101"/>
      <c r="Q51" s="92" t="s">
        <v>99</v>
      </c>
      <c r="R51" s="92">
        <v>7</v>
      </c>
    </row>
    <row r="52" spans="1:18">
      <c r="A52" s="36"/>
      <c r="B52" s="36"/>
      <c r="C52" s="36"/>
      <c r="D52" s="36"/>
      <c r="E52" s="36"/>
      <c r="F52" s="36"/>
      <c r="G52" s="75"/>
      <c r="H52" s="36"/>
      <c r="I52" s="36"/>
      <c r="J52" s="36"/>
      <c r="K52" s="36"/>
      <c r="L52" s="36"/>
      <c r="M52" s="36"/>
      <c r="N52" s="36"/>
      <c r="O52" s="36"/>
      <c r="P52" s="101"/>
      <c r="Q52" s="92" t="s">
        <v>212</v>
      </c>
      <c r="R52" s="92">
        <v>8</v>
      </c>
    </row>
    <row r="53" spans="1:18">
      <c r="A53" s="36"/>
      <c r="B53" s="36"/>
      <c r="C53" s="36"/>
      <c r="D53" s="36"/>
      <c r="E53" s="36"/>
      <c r="F53" s="36"/>
      <c r="G53" s="75"/>
      <c r="H53" s="36"/>
      <c r="I53" s="36"/>
      <c r="J53" s="36"/>
      <c r="K53" s="36"/>
      <c r="L53" s="36"/>
      <c r="M53" s="36"/>
      <c r="N53" s="36"/>
      <c r="O53" s="36"/>
      <c r="P53" s="101"/>
      <c r="Q53" s="92" t="s">
        <v>213</v>
      </c>
      <c r="R53" s="92">
        <v>9</v>
      </c>
    </row>
    <row r="54" spans="1:18">
      <c r="A54" s="36"/>
      <c r="B54" s="36"/>
      <c r="C54" s="36"/>
      <c r="D54" s="36"/>
      <c r="E54" s="36"/>
      <c r="F54" s="36"/>
      <c r="G54" s="75"/>
      <c r="H54" s="36"/>
      <c r="I54" s="36"/>
      <c r="J54" s="36"/>
      <c r="K54" s="36"/>
      <c r="L54" s="36"/>
      <c r="M54" s="36"/>
      <c r="N54" s="36"/>
      <c r="O54" s="36"/>
      <c r="P54" s="101"/>
      <c r="Q54" s="92" t="s">
        <v>41</v>
      </c>
      <c r="R54" s="92">
        <v>10</v>
      </c>
    </row>
    <row r="55" spans="1:18">
      <c r="A55" s="36"/>
      <c r="B55" s="36"/>
      <c r="C55" s="36"/>
      <c r="D55" s="36"/>
      <c r="E55" s="36"/>
      <c r="F55" s="36"/>
      <c r="G55" s="75"/>
      <c r="H55" s="36"/>
      <c r="I55" s="36"/>
      <c r="J55" s="36"/>
      <c r="K55" s="36"/>
      <c r="L55" s="36"/>
      <c r="M55" s="36"/>
      <c r="N55" s="36"/>
      <c r="O55" s="36"/>
      <c r="P55" s="101"/>
      <c r="Q55" s="92" t="s">
        <v>40</v>
      </c>
      <c r="R55" s="92">
        <v>11</v>
      </c>
    </row>
    <row r="56" spans="1:18">
      <c r="A56" s="36"/>
      <c r="B56" s="36"/>
      <c r="C56" s="36"/>
      <c r="D56" s="36"/>
      <c r="E56" s="36"/>
      <c r="F56" s="36"/>
      <c r="G56" s="75"/>
      <c r="H56" s="36"/>
      <c r="I56" s="36"/>
      <c r="J56" s="36"/>
      <c r="K56" s="36"/>
      <c r="L56" s="36"/>
      <c r="M56" s="36"/>
      <c r="N56" s="36"/>
      <c r="O56" s="36"/>
      <c r="P56" s="101"/>
      <c r="Q56" s="92" t="s">
        <v>47</v>
      </c>
      <c r="R56" s="92">
        <v>12</v>
      </c>
    </row>
    <row r="57" spans="1:18">
      <c r="A57" s="36"/>
      <c r="B57" s="36"/>
      <c r="C57" s="36"/>
      <c r="D57" s="36"/>
      <c r="E57" s="36"/>
      <c r="F57" s="36"/>
      <c r="G57" s="75"/>
      <c r="H57" s="36"/>
      <c r="I57" s="36"/>
      <c r="J57" s="36"/>
      <c r="K57" s="36"/>
      <c r="L57" s="36"/>
      <c r="M57" s="36"/>
      <c r="N57" s="36"/>
      <c r="O57" s="36"/>
      <c r="P57" s="101"/>
      <c r="Q57" s="92" t="s">
        <v>48</v>
      </c>
      <c r="R57" s="92">
        <v>13</v>
      </c>
    </row>
    <row r="58" spans="1:18" ht="27" customHeight="1">
      <c r="A58" s="36"/>
      <c r="B58" s="36"/>
      <c r="C58" s="36"/>
      <c r="D58" s="36"/>
      <c r="E58" s="36"/>
      <c r="F58" s="36"/>
      <c r="G58" s="75"/>
      <c r="H58" s="36"/>
      <c r="I58" s="36"/>
      <c r="J58" s="36"/>
      <c r="K58" s="36"/>
      <c r="L58" s="36"/>
      <c r="M58" s="36"/>
      <c r="N58" s="36"/>
      <c r="O58" s="36"/>
      <c r="P58" s="101"/>
      <c r="Q58" s="92" t="s">
        <v>100</v>
      </c>
      <c r="R58" s="92">
        <v>14</v>
      </c>
    </row>
    <row r="59" spans="1:18" ht="13.5" customHeight="1">
      <c r="A59" s="36"/>
      <c r="B59" s="36"/>
      <c r="C59" s="36"/>
      <c r="D59" s="36"/>
      <c r="E59" s="36"/>
      <c r="F59" s="36"/>
      <c r="G59" s="75"/>
      <c r="H59" s="36"/>
      <c r="I59" s="36"/>
      <c r="J59" s="36"/>
      <c r="K59" s="36"/>
      <c r="L59" s="36"/>
      <c r="M59" s="36"/>
      <c r="N59" s="36"/>
      <c r="O59" s="36"/>
      <c r="P59" s="101"/>
      <c r="Q59" s="92" t="s">
        <v>49</v>
      </c>
      <c r="R59" s="92">
        <v>15</v>
      </c>
    </row>
    <row r="60" spans="1:18">
      <c r="A60" s="36"/>
      <c r="B60" s="36"/>
      <c r="C60" s="36"/>
      <c r="D60" s="36"/>
      <c r="E60" s="36"/>
      <c r="F60" s="36"/>
      <c r="G60" s="75"/>
      <c r="H60" s="36"/>
      <c r="I60" s="36"/>
      <c r="J60" s="36"/>
      <c r="K60" s="36"/>
      <c r="L60" s="36"/>
      <c r="M60" s="36"/>
      <c r="N60" s="36"/>
      <c r="O60" s="36"/>
      <c r="P60" s="101"/>
    </row>
    <row r="61" spans="1:18">
      <c r="A61" s="36"/>
      <c r="B61" s="36"/>
      <c r="C61" s="36"/>
      <c r="D61" s="36"/>
      <c r="E61" s="36"/>
      <c r="F61" s="36"/>
      <c r="G61" s="75"/>
      <c r="H61" s="36"/>
      <c r="I61" s="36"/>
      <c r="J61" s="36"/>
      <c r="K61" s="36"/>
      <c r="L61" s="36"/>
      <c r="M61" s="36"/>
      <c r="N61" s="36"/>
      <c r="O61" s="36"/>
      <c r="P61" s="101"/>
      <c r="Q61" t="s">
        <v>392</v>
      </c>
    </row>
    <row r="62" spans="1:18">
      <c r="A62" s="36"/>
      <c r="B62" s="36"/>
      <c r="C62" s="36"/>
      <c r="D62" s="36"/>
      <c r="E62" s="36"/>
      <c r="F62" s="36"/>
      <c r="G62" s="75"/>
      <c r="H62" s="36"/>
      <c r="I62" s="36"/>
      <c r="J62" s="36"/>
      <c r="K62" s="36"/>
      <c r="L62" s="36"/>
      <c r="M62" s="36"/>
      <c r="N62" s="36"/>
      <c r="O62" s="36"/>
      <c r="P62" s="101"/>
      <c r="Q62" s="92"/>
      <c r="R62" s="92" t="s">
        <v>403</v>
      </c>
    </row>
    <row r="63" spans="1:18">
      <c r="A63" s="36"/>
      <c r="B63" s="36"/>
      <c r="C63" s="36"/>
      <c r="D63" s="36"/>
      <c r="E63" s="36"/>
      <c r="F63" s="36"/>
      <c r="G63" s="75"/>
      <c r="H63" s="36"/>
      <c r="I63" s="36"/>
      <c r="J63" s="36"/>
      <c r="K63" s="36"/>
      <c r="L63" s="36"/>
      <c r="M63" s="36"/>
      <c r="N63" s="36"/>
      <c r="O63" s="36"/>
      <c r="P63" s="101"/>
      <c r="Q63" s="92" t="s">
        <v>335</v>
      </c>
      <c r="R63" s="92">
        <v>33</v>
      </c>
    </row>
    <row r="64" spans="1:18">
      <c r="A64" s="36"/>
      <c r="B64" s="36"/>
      <c r="C64" s="36"/>
      <c r="D64" s="36"/>
      <c r="E64" s="36"/>
      <c r="F64" s="36"/>
      <c r="G64" s="75"/>
      <c r="H64" s="36"/>
      <c r="I64" s="36"/>
      <c r="J64" s="36"/>
      <c r="K64" s="36"/>
      <c r="L64" s="36"/>
      <c r="M64" s="36"/>
      <c r="N64" s="36"/>
      <c r="O64" s="36"/>
      <c r="P64" s="101"/>
      <c r="Q64" s="92" t="s">
        <v>91</v>
      </c>
      <c r="R64" s="92">
        <v>34</v>
      </c>
    </row>
    <row r="65" spans="1:18">
      <c r="A65" s="36"/>
      <c r="B65" s="36"/>
      <c r="C65" s="36"/>
      <c r="D65" s="36"/>
      <c r="E65" s="36"/>
      <c r="F65" s="36"/>
      <c r="G65" s="75"/>
      <c r="H65" s="36"/>
      <c r="I65" s="36"/>
      <c r="J65" s="36"/>
      <c r="K65" s="36"/>
      <c r="L65" s="36"/>
      <c r="M65" s="36"/>
      <c r="N65" s="36"/>
      <c r="O65" s="36"/>
      <c r="P65" s="101"/>
      <c r="Q65" s="92" t="s">
        <v>92</v>
      </c>
      <c r="R65" s="92">
        <v>35</v>
      </c>
    </row>
    <row r="66" spans="1:18">
      <c r="A66" s="36"/>
      <c r="B66" s="36"/>
      <c r="C66" s="36"/>
      <c r="D66" s="36"/>
      <c r="E66" s="36"/>
      <c r="F66" s="36"/>
      <c r="G66" s="75"/>
      <c r="H66" s="36"/>
      <c r="I66" s="36"/>
      <c r="J66" s="36"/>
      <c r="K66" s="36"/>
      <c r="L66" s="36"/>
      <c r="M66" s="36"/>
      <c r="N66" s="36"/>
      <c r="O66" s="36"/>
      <c r="P66" s="101"/>
      <c r="Q66" s="92" t="s">
        <v>93</v>
      </c>
      <c r="R66" s="92">
        <v>36</v>
      </c>
    </row>
    <row r="67" spans="1:18">
      <c r="A67" s="36"/>
      <c r="B67" s="36"/>
      <c r="C67" s="36"/>
      <c r="D67" s="36"/>
      <c r="E67" s="36"/>
      <c r="F67" s="36"/>
      <c r="G67" s="75"/>
      <c r="H67" s="36"/>
      <c r="I67" s="36"/>
      <c r="J67" s="36"/>
      <c r="K67" s="36"/>
      <c r="L67" s="36"/>
      <c r="M67" s="36"/>
      <c r="N67" s="36"/>
      <c r="O67" s="36"/>
      <c r="P67" s="101"/>
      <c r="Q67" s="92" t="s">
        <v>94</v>
      </c>
      <c r="R67" s="92">
        <v>37</v>
      </c>
    </row>
    <row r="68" spans="1:18">
      <c r="A68" s="36"/>
      <c r="B68" s="36"/>
      <c r="C68" s="36"/>
      <c r="D68" s="36"/>
      <c r="E68" s="36"/>
      <c r="F68" s="36"/>
      <c r="G68" s="75"/>
      <c r="H68" s="36"/>
      <c r="I68" s="36"/>
      <c r="J68" s="36"/>
      <c r="K68" s="36"/>
      <c r="L68" s="36"/>
      <c r="M68" s="36"/>
      <c r="N68" s="36"/>
      <c r="O68" s="36"/>
      <c r="P68" s="101"/>
    </row>
    <row r="69" spans="1:18">
      <c r="A69" s="36"/>
      <c r="B69" s="36"/>
      <c r="C69" s="36"/>
      <c r="D69" s="36"/>
      <c r="E69" s="36"/>
      <c r="F69" s="36"/>
      <c r="G69" s="75"/>
      <c r="H69" s="36"/>
      <c r="I69" s="36"/>
      <c r="J69" s="36"/>
      <c r="K69" s="36"/>
      <c r="L69" s="36"/>
      <c r="M69" s="36"/>
      <c r="N69" s="36"/>
      <c r="O69" s="36"/>
      <c r="P69" s="101"/>
      <c r="Q69" t="s">
        <v>215</v>
      </c>
    </row>
    <row r="70" spans="1:18">
      <c r="A70" s="36"/>
      <c r="B70" s="36"/>
      <c r="C70" s="36"/>
      <c r="D70" s="36"/>
      <c r="E70" s="36"/>
      <c r="F70" s="36"/>
      <c r="G70" s="75"/>
      <c r="H70" s="36"/>
      <c r="I70" s="36"/>
      <c r="J70" s="36"/>
      <c r="K70" s="36"/>
      <c r="L70" s="36"/>
      <c r="M70" s="36"/>
      <c r="N70" s="36"/>
      <c r="O70" s="36"/>
      <c r="P70" s="101"/>
      <c r="Q70" s="92"/>
      <c r="R70" s="92" t="s">
        <v>403</v>
      </c>
    </row>
    <row r="71" spans="1:18">
      <c r="A71" s="36"/>
      <c r="B71" s="36"/>
      <c r="C71" s="36"/>
      <c r="D71" s="36"/>
      <c r="E71" s="36"/>
      <c r="F71" s="36"/>
      <c r="G71" s="75"/>
      <c r="H71" s="36"/>
      <c r="I71" s="36"/>
      <c r="J71" s="36"/>
      <c r="K71" s="36"/>
      <c r="L71" s="36"/>
      <c r="M71" s="36"/>
      <c r="N71" s="36"/>
      <c r="O71" s="36"/>
      <c r="P71" s="101"/>
      <c r="Q71" s="92" t="s">
        <v>101</v>
      </c>
      <c r="R71" s="92">
        <v>16</v>
      </c>
    </row>
    <row r="72" spans="1:18">
      <c r="A72" s="36"/>
      <c r="B72" s="36"/>
      <c r="C72" s="36"/>
      <c r="D72" s="36"/>
      <c r="E72" s="36"/>
      <c r="F72" s="36"/>
      <c r="G72" s="75"/>
      <c r="H72" s="36"/>
      <c r="I72" s="36"/>
      <c r="J72" s="36"/>
      <c r="K72" s="36"/>
      <c r="L72" s="36"/>
      <c r="M72" s="36"/>
      <c r="N72" s="36"/>
      <c r="O72" s="36"/>
      <c r="P72" s="101"/>
      <c r="Q72" s="92" t="s">
        <v>102</v>
      </c>
      <c r="R72" s="92">
        <v>17</v>
      </c>
    </row>
    <row r="73" spans="1:18">
      <c r="A73" s="36"/>
      <c r="B73" s="36"/>
      <c r="C73" s="36"/>
      <c r="D73" s="36"/>
      <c r="E73" s="36"/>
      <c r="F73" s="36"/>
      <c r="G73" s="75"/>
      <c r="H73" s="36"/>
      <c r="I73" s="36"/>
      <c r="J73" s="36"/>
      <c r="K73" s="36"/>
      <c r="L73" s="36"/>
      <c r="M73" s="36"/>
      <c r="N73" s="36"/>
      <c r="O73" s="36"/>
      <c r="P73" s="101"/>
      <c r="Q73" s="92" t="s">
        <v>103</v>
      </c>
      <c r="R73" s="92">
        <v>18</v>
      </c>
    </row>
    <row r="74" spans="1:18">
      <c r="A74" s="36"/>
      <c r="B74" s="36"/>
      <c r="C74" s="36"/>
      <c r="D74" s="36"/>
      <c r="E74" s="36"/>
      <c r="F74" s="36"/>
      <c r="G74" s="75"/>
      <c r="H74" s="36"/>
      <c r="I74" s="36"/>
      <c r="J74" s="36"/>
      <c r="K74" s="36"/>
      <c r="L74" s="36"/>
      <c r="M74" s="36"/>
      <c r="N74" s="36"/>
      <c r="O74" s="36"/>
      <c r="P74" s="101"/>
      <c r="Q74" s="92" t="s">
        <v>104</v>
      </c>
      <c r="R74" s="92">
        <v>19</v>
      </c>
    </row>
    <row r="75" spans="1:18">
      <c r="A75" s="36"/>
      <c r="B75" s="36"/>
      <c r="C75" s="36"/>
      <c r="D75" s="36"/>
      <c r="E75" s="36"/>
      <c r="F75" s="36"/>
      <c r="G75" s="75"/>
      <c r="H75" s="36"/>
      <c r="I75" s="36"/>
      <c r="J75" s="36"/>
      <c r="K75" s="36"/>
      <c r="L75" s="36"/>
      <c r="M75" s="36"/>
      <c r="N75" s="36"/>
      <c r="O75" s="36"/>
      <c r="P75" s="101"/>
      <c r="Q75" s="92" t="s">
        <v>105</v>
      </c>
      <c r="R75" s="92">
        <v>20</v>
      </c>
    </row>
    <row r="76" spans="1:18">
      <c r="A76" s="36"/>
      <c r="B76" s="36"/>
      <c r="C76" s="36"/>
      <c r="D76" s="36"/>
      <c r="E76" s="36"/>
      <c r="F76" s="36"/>
      <c r="G76" s="75"/>
      <c r="H76" s="36"/>
      <c r="I76" s="36"/>
      <c r="J76" s="36"/>
      <c r="K76" s="36"/>
      <c r="L76" s="36"/>
      <c r="M76" s="36"/>
      <c r="N76" s="36"/>
      <c r="O76" s="36"/>
      <c r="P76" s="101"/>
      <c r="Q76" s="92" t="s">
        <v>106</v>
      </c>
      <c r="R76" s="92">
        <v>22</v>
      </c>
    </row>
    <row r="77" spans="1:18">
      <c r="A77" s="36"/>
      <c r="B77" s="36"/>
      <c r="C77" s="36"/>
      <c r="D77" s="36"/>
      <c r="E77" s="36"/>
      <c r="F77" s="36"/>
      <c r="G77" s="75"/>
      <c r="H77" s="36"/>
      <c r="I77" s="36"/>
      <c r="J77" s="36"/>
      <c r="K77" s="36"/>
      <c r="L77" s="36"/>
      <c r="M77" s="36"/>
      <c r="N77" s="36"/>
      <c r="O77" s="36"/>
      <c r="P77" s="101"/>
      <c r="Q77" s="92" t="s">
        <v>107</v>
      </c>
      <c r="R77" s="92">
        <v>23</v>
      </c>
    </row>
    <row r="78" spans="1:18">
      <c r="A78" s="36"/>
      <c r="B78" s="36"/>
      <c r="C78" s="36"/>
      <c r="D78" s="36"/>
      <c r="E78" s="36"/>
      <c r="F78" s="36"/>
      <c r="G78" s="75"/>
      <c r="H78" s="36"/>
      <c r="I78" s="36"/>
      <c r="J78" s="36"/>
      <c r="K78" s="36"/>
      <c r="L78" s="36"/>
      <c r="M78" s="36"/>
      <c r="N78" s="36"/>
      <c r="O78" s="36"/>
      <c r="P78" s="101"/>
      <c r="Q78" s="92" t="s">
        <v>43</v>
      </c>
      <c r="R78" s="92">
        <v>25</v>
      </c>
    </row>
    <row r="79" spans="1:18">
      <c r="A79" s="36"/>
      <c r="B79" s="36"/>
      <c r="C79" s="36"/>
      <c r="D79" s="36"/>
      <c r="E79" s="36"/>
      <c r="F79" s="36"/>
      <c r="G79" s="75"/>
      <c r="H79" s="36"/>
      <c r="I79" s="36"/>
      <c r="J79" s="36"/>
      <c r="K79" s="36"/>
      <c r="L79" s="36"/>
      <c r="M79" s="36"/>
      <c r="N79" s="36"/>
      <c r="O79" s="36"/>
      <c r="P79" s="101"/>
    </row>
    <row r="80" spans="1:18">
      <c r="A80" s="36"/>
      <c r="B80" s="36"/>
      <c r="C80" s="36"/>
      <c r="D80" s="36"/>
      <c r="E80" s="36"/>
      <c r="F80" s="36"/>
      <c r="G80" s="75"/>
      <c r="H80" s="36"/>
      <c r="I80" s="36"/>
      <c r="J80" s="36"/>
      <c r="K80" s="36"/>
      <c r="L80" s="36"/>
      <c r="M80" s="36"/>
      <c r="N80" s="36"/>
      <c r="O80" s="36"/>
      <c r="P80" s="101"/>
    </row>
    <row r="81" spans="1:18">
      <c r="A81" s="36"/>
      <c r="B81" s="36"/>
      <c r="C81" s="36"/>
      <c r="D81" s="36"/>
      <c r="E81" s="36"/>
      <c r="F81" s="36"/>
      <c r="G81" s="75"/>
      <c r="H81" s="36"/>
      <c r="I81" s="36"/>
      <c r="J81" s="36"/>
      <c r="K81" s="36"/>
      <c r="L81" s="36"/>
      <c r="M81" s="36"/>
      <c r="N81" s="36"/>
      <c r="O81" s="36"/>
      <c r="P81" s="101"/>
    </row>
    <row r="83" spans="1:18" s="90" customFormat="1">
      <c r="A83" s="90" t="s">
        <v>52</v>
      </c>
      <c r="E83" s="165"/>
      <c r="G83" s="166"/>
    </row>
    <row r="84" spans="1:18" s="90" customFormat="1">
      <c r="C84" s="166"/>
      <c r="E84" s="183" t="s">
        <v>391</v>
      </c>
      <c r="F84" s="167" t="s">
        <v>388</v>
      </c>
      <c r="G84" s="166"/>
      <c r="H84" s="90" t="s">
        <v>199</v>
      </c>
    </row>
    <row r="85" spans="1:18" s="90" customFormat="1" ht="40.5">
      <c r="C85" s="168" t="s">
        <v>208</v>
      </c>
      <c r="D85" s="169" t="s">
        <v>219</v>
      </c>
      <c r="E85" s="88" t="str">
        <f>IF(患者基本情報!$B$33=1,$H$85,IF(AND(患者基本情報!$B$33=2,患者基本情報!$B$43=1),$J$85,IF(AND(患者基本情報!$B$33=2,患者基本情報!$B$43=2),$I$85,IF(AND(患者基本情報!$B$33=2,患者基本情報!$B$43=3),$J$85,IF(患者基本情報!$B$33=2,$I$85,IF(OR(患者基本情報!$B$33=3,患者基本情報!$B$33=6),$K$85,IF(OR(患者基本情報!$B$33=4,患者基本情報!$B$33=5),$L$85,IF(患者基本情報!$B$33=7,$M$85,"あなたと同じ術式"))))))))</f>
        <v>あなたと同じ術式</v>
      </c>
      <c r="F85" s="88" t="str">
        <f>IF(ISBLANK(M1)=TRUE,"比較術式",M1)</f>
        <v>比較術式</v>
      </c>
      <c r="G85" s="166"/>
      <c r="H85" s="88" t="s">
        <v>133</v>
      </c>
      <c r="I85" s="132" t="s">
        <v>243</v>
      </c>
      <c r="J85" s="88" t="s">
        <v>262</v>
      </c>
      <c r="K85" s="88" t="s">
        <v>242</v>
      </c>
      <c r="L85" s="88" t="s">
        <v>131</v>
      </c>
      <c r="M85" s="130" t="s">
        <v>132</v>
      </c>
      <c r="Q85" s="166" t="s">
        <v>407</v>
      </c>
      <c r="R85" s="166" t="s">
        <v>442</v>
      </c>
    </row>
    <row r="86" spans="1:18" s="90" customFormat="1">
      <c r="C86" s="170" t="s">
        <v>38</v>
      </c>
      <c r="D86" s="171">
        <f>AVERAGE(集計用データ!AJ2,集計用データ!AK2,集計用データ!AM2,集計用データ!AX2)</f>
        <v>1</v>
      </c>
      <c r="E86" s="89" t="e">
        <f>HLOOKUP($E$85,$H$85:$M$92,2,FALSE)</f>
        <v>#N/A</v>
      </c>
      <c r="F86" s="89" t="e">
        <f>HLOOKUP($F$85,$H$85:$M$92,2,FALSE)</f>
        <v>#N/A</v>
      </c>
      <c r="G86" s="166"/>
      <c r="H86" s="89">
        <v>1.981362467866324</v>
      </c>
      <c r="I86" s="89">
        <v>1.486228813559322</v>
      </c>
      <c r="J86" s="128">
        <v>1.7017837235228539</v>
      </c>
      <c r="K86" s="128">
        <v>1.7016129032258065</v>
      </c>
      <c r="L86" s="128">
        <v>1.9973684210526317</v>
      </c>
      <c r="M86" s="128">
        <v>1.3647058823529412</v>
      </c>
      <c r="Q86" s="171" t="s">
        <v>406</v>
      </c>
      <c r="R86" s="171" t="s">
        <v>443</v>
      </c>
    </row>
    <row r="87" spans="1:18" s="90" customFormat="1">
      <c r="C87" s="170" t="s">
        <v>44</v>
      </c>
      <c r="D87" s="171">
        <f>AVERAGE(集計用データ!AI2,集計用データ!AL2,集計用データ!BB2)</f>
        <v>1</v>
      </c>
      <c r="E87" s="89" t="e">
        <f>HLOOKUP($E$85,$H$85:$M$92,3,FALSE)</f>
        <v>#N/A</v>
      </c>
      <c r="F87" s="89" t="e">
        <f>HLOOKUP($F$85,$H$85:$M$92,3,FALSE)</f>
        <v>#N/A</v>
      </c>
      <c r="G87" s="166"/>
      <c r="H87" s="89">
        <v>1.7673611111111109</v>
      </c>
      <c r="I87" s="89">
        <v>1.663113006396588</v>
      </c>
      <c r="J87" s="128">
        <v>1.6913303437967095</v>
      </c>
      <c r="K87" s="128">
        <v>1.6448801742919383</v>
      </c>
      <c r="L87" s="128">
        <v>1.6720142602495554</v>
      </c>
      <c r="M87" s="128">
        <v>1.4745098039215687</v>
      </c>
      <c r="Q87" s="171" t="s">
        <v>408</v>
      </c>
      <c r="R87" s="171" t="s">
        <v>444</v>
      </c>
    </row>
    <row r="88" spans="1:18" s="90" customFormat="1">
      <c r="C88" s="170" t="s">
        <v>90</v>
      </c>
      <c r="D88" s="171">
        <f>AVERAGE(集計用データ!AY2:BA2)</f>
        <v>1</v>
      </c>
      <c r="E88" s="89" t="e">
        <f>HLOOKUP($E$85,$H$85:$M$92,4,FALSE)</f>
        <v>#N/A</v>
      </c>
      <c r="F88" s="89" t="e">
        <f>HLOOKUP($F$85,$H$85:$M$92,4,FALSE)</f>
        <v>#N/A</v>
      </c>
      <c r="G88" s="166"/>
      <c r="H88" s="89">
        <v>2.6485788113695112</v>
      </c>
      <c r="I88" s="89">
        <v>2.08720112517581</v>
      </c>
      <c r="J88" s="128">
        <v>2.0537634408602146</v>
      </c>
      <c r="K88" s="128">
        <v>2.1121898597626765</v>
      </c>
      <c r="L88" s="128">
        <v>2.6369982547993018</v>
      </c>
      <c r="M88" s="128">
        <v>1.4784313725490192</v>
      </c>
      <c r="Q88" s="171" t="s">
        <v>409</v>
      </c>
      <c r="R88" s="171" t="s">
        <v>445</v>
      </c>
    </row>
    <row r="89" spans="1:18" s="90" customFormat="1">
      <c r="C89" s="170" t="s">
        <v>39</v>
      </c>
      <c r="D89" s="171">
        <f>AVERAGE(集計用データ!AN2:AQ2)</f>
        <v>1</v>
      </c>
      <c r="E89" s="89" t="e">
        <f>HLOOKUP($E$85,$H$85:$M$92,5,FALSE)</f>
        <v>#N/A</v>
      </c>
      <c r="F89" s="89" t="e">
        <f>HLOOKUP($F$85,$H$85:$M$92,5,FALSE)</f>
        <v>#N/A</v>
      </c>
      <c r="G89" s="166"/>
      <c r="H89" s="89">
        <v>2.2957474226804124</v>
      </c>
      <c r="I89" s="89">
        <v>2.0445859872611467</v>
      </c>
      <c r="J89" s="128">
        <v>1.9868568232662192</v>
      </c>
      <c r="K89" s="128">
        <v>2.0073051948051948</v>
      </c>
      <c r="L89" s="128">
        <v>2.1626984126984126</v>
      </c>
      <c r="M89" s="128">
        <v>1.4852941176470589</v>
      </c>
      <c r="Q89" s="171" t="s">
        <v>410</v>
      </c>
      <c r="R89" s="171" t="s">
        <v>446</v>
      </c>
    </row>
    <row r="90" spans="1:18" s="90" customFormat="1">
      <c r="C90" s="170" t="s">
        <v>40</v>
      </c>
      <c r="D90" s="171">
        <f>AVERAGE(集計用データ!AS2,集計用データ!AT2,集計用データ!AV2)</f>
        <v>1</v>
      </c>
      <c r="E90" s="89" t="e">
        <f>HLOOKUP($E$85,$H$85:$M$92,6,FALSE)</f>
        <v>#N/A</v>
      </c>
      <c r="F90" s="89" t="e">
        <f>HLOOKUP($F$85,$H$85:$M$92,6,FALSE)</f>
        <v>#N/A</v>
      </c>
      <c r="G90" s="166"/>
      <c r="H90" s="89">
        <v>2.276923076923079</v>
      </c>
      <c r="I90" s="89">
        <v>2.0606060606060597</v>
      </c>
      <c r="J90" s="128">
        <v>2.1215161649944223</v>
      </c>
      <c r="K90" s="128">
        <v>1.8413719185423372</v>
      </c>
      <c r="L90" s="128">
        <v>1.9576719576719568</v>
      </c>
      <c r="M90" s="128">
        <v>1.5176470588235293</v>
      </c>
      <c r="Q90" s="171" t="s">
        <v>411</v>
      </c>
      <c r="R90" s="171" t="s">
        <v>447</v>
      </c>
    </row>
    <row r="91" spans="1:18" s="90" customFormat="1">
      <c r="C91" s="170" t="s">
        <v>41</v>
      </c>
      <c r="D91" s="171">
        <f>AVERAGE(集計用データ!AR2,集計用データ!AU2,集計用データ!AW2)</f>
        <v>1</v>
      </c>
      <c r="E91" s="89" t="e">
        <f>HLOOKUP($E$85,$H$85:$M$92,7,FALSE)</f>
        <v>#N/A</v>
      </c>
      <c r="F91" s="89" t="e">
        <f>HLOOKUP($F$85,$H$85:$M$92,7,FALSE)</f>
        <v>#N/A</v>
      </c>
      <c r="G91" s="166"/>
      <c r="H91" s="89">
        <v>2.0941278065630402</v>
      </c>
      <c r="I91" s="89">
        <v>2.1163120567375908</v>
      </c>
      <c r="J91" s="128">
        <v>2.2252050708426538</v>
      </c>
      <c r="K91" s="128">
        <v>2.2422293676312979</v>
      </c>
      <c r="L91" s="128">
        <v>2.3052631578947373</v>
      </c>
      <c r="M91" s="128">
        <v>1.8627450980392162</v>
      </c>
      <c r="Q91" s="171" t="s">
        <v>412</v>
      </c>
      <c r="R91" s="171" t="s">
        <v>448</v>
      </c>
    </row>
    <row r="92" spans="1:18" s="90" customFormat="1">
      <c r="C92" s="170" t="s">
        <v>42</v>
      </c>
      <c r="D92" s="171">
        <f>AVERAGE(集計用データ!BD2,集計用データ!BE2,集計用データ!BG2)</f>
        <v>1</v>
      </c>
      <c r="E92" s="89" t="e">
        <f>HLOOKUP($E$85,$H$85:$M$92,8,FALSE)</f>
        <v>#N/A</v>
      </c>
      <c r="F92" s="89" t="e">
        <f>HLOOKUP($F$85,$H$85:$M$92,8,FALSE)</f>
        <v>#N/A</v>
      </c>
      <c r="G92" s="166"/>
      <c r="H92" s="89">
        <v>2.2970204841713211</v>
      </c>
      <c r="I92" s="89">
        <v>1.9661150512214354</v>
      </c>
      <c r="J92" s="128">
        <v>1.9628221377270787</v>
      </c>
      <c r="K92" s="128">
        <v>1.7540574282147317</v>
      </c>
      <c r="L92" s="128">
        <v>2.0428849902534107</v>
      </c>
      <c r="M92" s="128">
        <v>1.2648401826484019</v>
      </c>
      <c r="Q92" s="171" t="s">
        <v>413</v>
      </c>
      <c r="R92" s="171" t="s">
        <v>449</v>
      </c>
    </row>
    <row r="93" spans="1:18" s="90" customFormat="1">
      <c r="C93" s="166"/>
      <c r="G93" s="166"/>
      <c r="J93" s="129"/>
      <c r="K93" s="129"/>
      <c r="M93" s="129"/>
    </row>
    <row r="94" spans="1:18" s="90" customFormat="1">
      <c r="C94" s="168" t="s">
        <v>209</v>
      </c>
      <c r="D94" s="169" t="s">
        <v>219</v>
      </c>
      <c r="E94" s="88" t="str">
        <f>E85</f>
        <v>あなたと同じ術式</v>
      </c>
      <c r="F94" s="88" t="str">
        <f>F85</f>
        <v>比較術式</v>
      </c>
      <c r="G94" s="166"/>
      <c r="H94" s="88" t="s">
        <v>133</v>
      </c>
      <c r="I94" s="88" t="s">
        <v>243</v>
      </c>
      <c r="J94" s="88" t="s">
        <v>262</v>
      </c>
      <c r="K94" s="130" t="s">
        <v>242</v>
      </c>
      <c r="L94" s="88" t="s">
        <v>131</v>
      </c>
      <c r="M94" s="130" t="s">
        <v>132</v>
      </c>
    </row>
    <row r="95" spans="1:18" s="90" customFormat="1">
      <c r="C95" s="170" t="s">
        <v>335</v>
      </c>
      <c r="D95" s="89">
        <f>集計用データ!BO2</f>
        <v>1</v>
      </c>
      <c r="E95" s="89" t="e">
        <f>HLOOKUP($E$85,$H$94:$M$99,2,FALSE)</f>
        <v>#N/A</v>
      </c>
      <c r="F95" s="89" t="e">
        <f>HLOOKUP($F$85,$H$94:$M$99,2,FALSE)</f>
        <v>#N/A</v>
      </c>
      <c r="G95" s="166"/>
      <c r="H95" s="89">
        <v>2.0487804878048781</v>
      </c>
      <c r="I95" s="89">
        <v>1.8333333333333333</v>
      </c>
      <c r="J95" s="128">
        <v>1.8623024830699775</v>
      </c>
      <c r="K95" s="128">
        <v>1.7540453074433657</v>
      </c>
      <c r="L95" s="128">
        <v>2.0372340425531914</v>
      </c>
      <c r="M95" s="128">
        <v>1.4166666666666667</v>
      </c>
      <c r="Q95" s="89" t="s">
        <v>414</v>
      </c>
      <c r="R95" s="89" t="s">
        <v>450</v>
      </c>
    </row>
    <row r="96" spans="1:18" s="90" customFormat="1">
      <c r="C96" s="170" t="s">
        <v>91</v>
      </c>
      <c r="D96" s="89">
        <f>集計用データ!BP2</f>
        <v>1</v>
      </c>
      <c r="E96" s="89" t="e">
        <f>HLOOKUP($E$85,$H$94:$M$99,3,FALSE)</f>
        <v>#N/A</v>
      </c>
      <c r="F96" s="89" t="e">
        <f>HLOOKUP($F$85,$H$94:$M$99,3,FALSE)</f>
        <v>#N/A</v>
      </c>
      <c r="G96" s="166"/>
      <c r="H96" s="89">
        <v>2.0826873385012918</v>
      </c>
      <c r="I96" s="89">
        <v>1.8068669527896997</v>
      </c>
      <c r="J96" s="128">
        <v>1.754041570438799</v>
      </c>
      <c r="K96" s="128">
        <v>1.7722772277227723</v>
      </c>
      <c r="L96" s="128">
        <v>1.9615384615384615</v>
      </c>
      <c r="M96" s="128">
        <v>1.411764705882353</v>
      </c>
      <c r="Q96" s="89" t="s">
        <v>415</v>
      </c>
      <c r="R96" s="89" t="s">
        <v>451</v>
      </c>
    </row>
    <row r="97" spans="3:18" s="90" customFormat="1">
      <c r="C97" s="170" t="s">
        <v>92</v>
      </c>
      <c r="D97" s="89">
        <f>集計用データ!BQ2</f>
        <v>1</v>
      </c>
      <c r="E97" s="89" t="e">
        <f>HLOOKUP($E$85,$H$94:$M$99,4,FALSE)</f>
        <v>#N/A</v>
      </c>
      <c r="F97" s="89" t="e">
        <f>HLOOKUP($F$85,$H$94:$M$99,4,FALSE)</f>
        <v>#N/A</v>
      </c>
      <c r="G97" s="166"/>
      <c r="H97" s="89">
        <v>2.8129870129870129</v>
      </c>
      <c r="I97" s="89">
        <v>2.1787234042553192</v>
      </c>
      <c r="J97" s="128">
        <v>1.813273340832396</v>
      </c>
      <c r="K97" s="128">
        <v>1.796116504854369</v>
      </c>
      <c r="L97" s="128">
        <v>2.0105263157894737</v>
      </c>
      <c r="M97" s="128">
        <v>1.2</v>
      </c>
      <c r="Q97" s="89" t="s">
        <v>416</v>
      </c>
      <c r="R97" s="89" t="s">
        <v>452</v>
      </c>
    </row>
    <row r="98" spans="3:18" s="90" customFormat="1">
      <c r="C98" s="170" t="s">
        <v>93</v>
      </c>
      <c r="D98" s="89">
        <f>集計用データ!BR2</f>
        <v>1</v>
      </c>
      <c r="E98" s="89" t="e">
        <f>HLOOKUP($E$85,$H$94:$M$99,5,FALSE)</f>
        <v>#N/A</v>
      </c>
      <c r="F98" s="89" t="e">
        <f>HLOOKUP($F$85,$H$94:$M$99,5,FALSE)</f>
        <v>#N/A</v>
      </c>
      <c r="G98" s="166"/>
      <c r="H98" s="89">
        <v>2.1402597402597401</v>
      </c>
      <c r="I98" s="89">
        <v>1.7191489361702128</v>
      </c>
      <c r="J98" s="128">
        <v>2.1876404494382022</v>
      </c>
      <c r="K98" s="128">
        <v>2.2315112540192925</v>
      </c>
      <c r="L98" s="128">
        <v>2.6842105263157894</v>
      </c>
      <c r="M98" s="128">
        <v>1.2588235294117647</v>
      </c>
      <c r="Q98" s="89" t="s">
        <v>417</v>
      </c>
      <c r="R98" s="89" t="s">
        <v>453</v>
      </c>
    </row>
    <row r="99" spans="3:18" s="90" customFormat="1">
      <c r="C99" s="170" t="s">
        <v>94</v>
      </c>
      <c r="D99" s="89">
        <f>集計用データ!BS2</f>
        <v>1</v>
      </c>
      <c r="E99" s="89" t="e">
        <f>HLOOKUP($E$85,$H$94:$M$99,6,FALSE)</f>
        <v>#N/A</v>
      </c>
      <c r="F99" s="89" t="e">
        <f>HLOOKUP($F$85,$H$94:$M$99,6,FALSE)</f>
        <v>#N/A</v>
      </c>
      <c r="G99" s="166"/>
      <c r="H99" s="89">
        <v>2.3489583333333344</v>
      </c>
      <c r="I99" s="89">
        <v>1.9037356321839098</v>
      </c>
      <c r="J99" s="128">
        <v>1.6737668161434978</v>
      </c>
      <c r="K99" s="128">
        <v>1.6655948553054662</v>
      </c>
      <c r="L99" s="128">
        <v>2.0368421052631578</v>
      </c>
      <c r="M99" s="128">
        <v>1.1058823529411765</v>
      </c>
      <c r="Q99" s="89" t="s">
        <v>418</v>
      </c>
      <c r="R99" s="89" t="s">
        <v>454</v>
      </c>
    </row>
    <row r="100" spans="3:18" s="90" customFormat="1">
      <c r="C100" s="166"/>
      <c r="G100" s="166"/>
      <c r="J100" s="129"/>
      <c r="K100" s="129"/>
      <c r="M100" s="129"/>
    </row>
    <row r="101" spans="3:18" s="90" customFormat="1">
      <c r="C101" s="168" t="s">
        <v>210</v>
      </c>
      <c r="D101" s="169" t="s">
        <v>219</v>
      </c>
      <c r="E101" s="88" t="str">
        <f>E85</f>
        <v>あなたと同じ術式</v>
      </c>
      <c r="F101" s="88" t="str">
        <f>F85</f>
        <v>比較術式</v>
      </c>
      <c r="G101" s="166"/>
      <c r="H101" s="88" t="s">
        <v>133</v>
      </c>
      <c r="I101" s="88" t="s">
        <v>243</v>
      </c>
      <c r="J101" s="88" t="s">
        <v>262</v>
      </c>
      <c r="K101" s="130" t="s">
        <v>242</v>
      </c>
      <c r="L101" s="88" t="s">
        <v>131</v>
      </c>
      <c r="M101" s="130" t="s">
        <v>132</v>
      </c>
    </row>
    <row r="102" spans="3:18" s="90" customFormat="1">
      <c r="C102" s="170" t="s">
        <v>95</v>
      </c>
      <c r="D102" s="89">
        <f>集計用データ!AI2</f>
        <v>1</v>
      </c>
      <c r="E102" s="89" t="e">
        <f>HLOOKUP($E$85,$H$101:$M$116,2,FALSE)</f>
        <v>#N/A</v>
      </c>
      <c r="F102" s="89" t="e">
        <f>HLOOKUP($F$85,$H$101:$M$116,2,FALSE)</f>
        <v>#N/A</v>
      </c>
      <c r="G102" s="166"/>
      <c r="H102" s="89">
        <v>1.8251928020565553</v>
      </c>
      <c r="I102" s="89">
        <v>1.6934460887949261</v>
      </c>
      <c r="J102" s="128">
        <v>1.7263626251390434</v>
      </c>
      <c r="K102" s="128">
        <v>1.7709677419354839</v>
      </c>
      <c r="L102" s="128">
        <v>1.7604166666666667</v>
      </c>
      <c r="M102" s="128">
        <v>1.5294117647058822</v>
      </c>
      <c r="Q102" s="89" t="s">
        <v>419</v>
      </c>
      <c r="R102" s="89" t="s">
        <v>455</v>
      </c>
    </row>
    <row r="103" spans="3:18" s="90" customFormat="1">
      <c r="C103" s="170" t="s">
        <v>45</v>
      </c>
      <c r="D103" s="89">
        <f>集計用データ!AJ2</f>
        <v>1</v>
      </c>
      <c r="E103" s="89" t="e">
        <f>HLOOKUP($E$85,$H$101:$M$116,3,FALSE)</f>
        <v>#N/A</v>
      </c>
      <c r="F103" s="89" t="e">
        <f>HLOOKUP($F$85,$H$101:$M$116,3,FALSE)</f>
        <v>#N/A</v>
      </c>
      <c r="G103" s="166"/>
      <c r="H103" s="89">
        <v>1.9336734693877551</v>
      </c>
      <c r="I103" s="89">
        <v>1.5983086680761098</v>
      </c>
      <c r="J103" s="128">
        <v>1.7657458563535913</v>
      </c>
      <c r="K103" s="128">
        <v>1.8365384615384615</v>
      </c>
      <c r="L103" s="128">
        <v>2.0364583333333335</v>
      </c>
      <c r="M103" s="128">
        <v>1.4705882352941178</v>
      </c>
      <c r="Q103" s="89" t="s">
        <v>420</v>
      </c>
      <c r="R103" s="89" t="s">
        <v>456</v>
      </c>
    </row>
    <row r="104" spans="3:18" s="90" customFormat="1">
      <c r="C104" s="170" t="s">
        <v>96</v>
      </c>
      <c r="D104" s="89">
        <f>集計用データ!AK2</f>
        <v>1</v>
      </c>
      <c r="E104" s="89" t="e">
        <f>HLOOKUP($E$85,$H$101:$M$116,4,FALSE)</f>
        <v>#N/A</v>
      </c>
      <c r="F104" s="89" t="e">
        <f>HLOOKUP($F$85,$H$101:$M$116,4,FALSE)</f>
        <v>#N/A</v>
      </c>
      <c r="G104" s="166"/>
      <c r="H104" s="89">
        <v>2.1479591836734695</v>
      </c>
      <c r="I104" s="89">
        <v>1.5137420718816068</v>
      </c>
      <c r="J104" s="128">
        <v>1.812568908489526</v>
      </c>
      <c r="K104" s="128">
        <v>1.8012820512820513</v>
      </c>
      <c r="L104" s="128">
        <v>2.2239583333333335</v>
      </c>
      <c r="M104" s="128">
        <v>1.4941176470588236</v>
      </c>
      <c r="Q104" s="89" t="s">
        <v>421</v>
      </c>
      <c r="R104" s="89" t="s">
        <v>457</v>
      </c>
    </row>
    <row r="105" spans="3:18" s="90" customFormat="1">
      <c r="C105" s="170" t="s">
        <v>97</v>
      </c>
      <c r="D105" s="89">
        <f>集計用データ!AL2</f>
        <v>1</v>
      </c>
      <c r="E105" s="89" t="e">
        <f>HLOOKUP($E$85,$H$101:$M$116,5,FALSE)</f>
        <v>#N/A</v>
      </c>
      <c r="F105" s="89" t="e">
        <f>HLOOKUP($F$85,$H$101:$M$116,5,FALSE)</f>
        <v>#N/A</v>
      </c>
      <c r="G105" s="166"/>
      <c r="H105" s="89">
        <v>1.5396419437340154</v>
      </c>
      <c r="I105" s="89">
        <v>1.451271186440678</v>
      </c>
      <c r="J105" s="128">
        <v>1.5016611295681064</v>
      </c>
      <c r="K105" s="128">
        <v>1.5096774193548388</v>
      </c>
      <c r="L105" s="128">
        <v>1.5105263157894737</v>
      </c>
      <c r="M105" s="128">
        <v>1.4</v>
      </c>
      <c r="Q105" s="89" t="s">
        <v>422</v>
      </c>
      <c r="R105" s="89" t="s">
        <v>458</v>
      </c>
    </row>
    <row r="106" spans="3:18" s="90" customFormat="1">
      <c r="C106" s="170" t="s">
        <v>98</v>
      </c>
      <c r="D106" s="89">
        <f>集計用データ!AM2</f>
        <v>1</v>
      </c>
      <c r="E106" s="89" t="e">
        <f>HLOOKUP($E$85,$H$101:$M$116,6,FALSE)</f>
        <v>#N/A</v>
      </c>
      <c r="F106" s="89" t="e">
        <f>HLOOKUP($F$85,$H$101:$M$116,6,FALSE)</f>
        <v>#N/A</v>
      </c>
      <c r="G106" s="166"/>
      <c r="H106" s="89">
        <v>1.6819338422391859</v>
      </c>
      <c r="I106" s="89">
        <v>1.3707627118644068</v>
      </c>
      <c r="J106" s="128">
        <v>1.4845474613686533</v>
      </c>
      <c r="K106" s="128">
        <v>1.4694533762057878</v>
      </c>
      <c r="L106" s="128">
        <v>1.703125</v>
      </c>
      <c r="M106" s="128">
        <v>1.2</v>
      </c>
      <c r="Q106" s="89" t="s">
        <v>423</v>
      </c>
      <c r="R106" s="89" t="s">
        <v>459</v>
      </c>
    </row>
    <row r="107" spans="3:18" s="90" customFormat="1">
      <c r="C107" s="170" t="s">
        <v>46</v>
      </c>
      <c r="D107" s="89">
        <f>集計用データ!AN2</f>
        <v>1</v>
      </c>
      <c r="E107" s="89" t="e">
        <f>HLOOKUP($E$85,$H$101:$M$116,7,FALSE)</f>
        <v>#N/A</v>
      </c>
      <c r="F107" s="89" t="e">
        <f>HLOOKUP($F$85,$H$101:$M$116,7,FALSE)</f>
        <v>#N/A</v>
      </c>
      <c r="G107" s="166"/>
      <c r="H107" s="89">
        <v>2.1607142857142856</v>
      </c>
      <c r="I107" s="89">
        <v>1.8202959830866807</v>
      </c>
      <c r="J107" s="128">
        <v>1.7712707182320442</v>
      </c>
      <c r="K107" s="128">
        <v>1.7363344051446945</v>
      </c>
      <c r="L107" s="128">
        <v>2.1979166666666665</v>
      </c>
      <c r="M107" s="128">
        <v>1.388235294117647</v>
      </c>
      <c r="Q107" s="89" t="s">
        <v>424</v>
      </c>
      <c r="R107" s="89" t="s">
        <v>460</v>
      </c>
    </row>
    <row r="108" spans="3:18" s="90" customFormat="1">
      <c r="C108" s="170" t="s">
        <v>99</v>
      </c>
      <c r="D108" s="89">
        <f>集計用データ!AO2</f>
        <v>1</v>
      </c>
      <c r="E108" s="89" t="e">
        <f>HLOOKUP($E$85,$H$101:$M$116,8,FALSE)</f>
        <v>#N/A</v>
      </c>
      <c r="F108" s="89" t="e">
        <f>HLOOKUP($F$85,$H$101:$M$116,8,FALSE)</f>
        <v>#N/A</v>
      </c>
      <c r="G108" s="166"/>
      <c r="H108" s="89">
        <v>2.1074168797953963</v>
      </c>
      <c r="I108" s="89">
        <v>1.9343220338983051</v>
      </c>
      <c r="J108" s="128">
        <v>1.9822616407982261</v>
      </c>
      <c r="K108" s="128">
        <v>2</v>
      </c>
      <c r="L108" s="128">
        <v>2.0732984293193719</v>
      </c>
      <c r="M108" s="128">
        <v>1.3176470588235294</v>
      </c>
      <c r="Q108" s="89" t="s">
        <v>425</v>
      </c>
      <c r="R108" s="89" t="s">
        <v>461</v>
      </c>
    </row>
    <row r="109" spans="3:18" s="90" customFormat="1">
      <c r="C109" s="170" t="s">
        <v>172</v>
      </c>
      <c r="D109" s="89">
        <f>集計用データ!AP2</f>
        <v>1</v>
      </c>
      <c r="E109" s="89" t="e">
        <f>HLOOKUP($E$85,$H$101:$M$116,9,FALSE)</f>
        <v>#N/A</v>
      </c>
      <c r="F109" s="89" t="e">
        <f>HLOOKUP($F$85,$H$101:$M$116,9,FALSE)</f>
        <v>#N/A</v>
      </c>
      <c r="G109" s="166"/>
      <c r="H109" s="89">
        <v>1.7346938775510203</v>
      </c>
      <c r="I109" s="89">
        <v>1.6723044397463003</v>
      </c>
      <c r="J109" s="128">
        <v>1.7079646017699115</v>
      </c>
      <c r="K109" s="128">
        <v>1.9423076923076923</v>
      </c>
      <c r="L109" s="128">
        <v>1.9270833333333333</v>
      </c>
      <c r="M109" s="128">
        <v>1.388235294117647</v>
      </c>
      <c r="Q109" s="89" t="s">
        <v>426</v>
      </c>
      <c r="R109" s="89" t="s">
        <v>462</v>
      </c>
    </row>
    <row r="110" spans="3:18" s="90" customFormat="1">
      <c r="C110" s="170" t="s">
        <v>173</v>
      </c>
      <c r="D110" s="89">
        <f>集計用データ!AQ2</f>
        <v>1</v>
      </c>
      <c r="E110" s="89" t="e">
        <f>HLOOKUP($E$85,$H$101:$M$116,10,FALSE)</f>
        <v>#N/A</v>
      </c>
      <c r="F110" s="89" t="e">
        <f>HLOOKUP($F$85,$H$101:$M$116,10,FALSE)</f>
        <v>#N/A</v>
      </c>
      <c r="G110" s="166"/>
      <c r="H110" s="89">
        <v>3.1794871794871793</v>
      </c>
      <c r="I110" s="89">
        <v>2.7547568710359407</v>
      </c>
      <c r="J110" s="128">
        <v>2.4966814159292037</v>
      </c>
      <c r="K110" s="128">
        <v>2.3536977491961415</v>
      </c>
      <c r="L110" s="128">
        <v>2.4554973821989527</v>
      </c>
      <c r="M110" s="128">
        <v>1.8470588235294119</v>
      </c>
      <c r="Q110" s="89" t="s">
        <v>427</v>
      </c>
      <c r="R110" s="89" t="s">
        <v>463</v>
      </c>
    </row>
    <row r="111" spans="3:18" s="90" customFormat="1">
      <c r="C111" s="170" t="s">
        <v>41</v>
      </c>
      <c r="D111" s="89">
        <f>集計用データ!AR2</f>
        <v>1</v>
      </c>
      <c r="E111" s="89" t="e">
        <f>HLOOKUP($E$85,$H$101:$M$116,11,FALSE)</f>
        <v>#N/A</v>
      </c>
      <c r="F111" s="89" t="e">
        <f>HLOOKUP($F$85,$H$101:$M$116,11,FALSE)</f>
        <v>#N/A</v>
      </c>
      <c r="G111" s="166"/>
      <c r="H111" s="89">
        <v>1.9666666666666666</v>
      </c>
      <c r="I111" s="89">
        <v>2.0337552742616034</v>
      </c>
      <c r="J111" s="128">
        <v>2.2430632630410656</v>
      </c>
      <c r="K111" s="128">
        <v>2.347266881028939</v>
      </c>
      <c r="L111" s="128">
        <v>2.3874345549738218</v>
      </c>
      <c r="M111" s="128">
        <v>1.8588235294117648</v>
      </c>
      <c r="Q111" s="89" t="s">
        <v>428</v>
      </c>
      <c r="R111" s="89" t="s">
        <v>464</v>
      </c>
    </row>
    <row r="112" spans="3:18" s="90" customFormat="1">
      <c r="C112" s="170" t="s">
        <v>40</v>
      </c>
      <c r="D112" s="89">
        <f>集計用データ!AS2</f>
        <v>1</v>
      </c>
      <c r="E112" s="89" t="e">
        <f>HLOOKUP($E$85,$H$101:$M$116,12,FALSE)</f>
        <v>#N/A</v>
      </c>
      <c r="F112" s="89" t="e">
        <f>HLOOKUP($F$85,$H$101:$M$116,12,FALSE)</f>
        <v>#N/A</v>
      </c>
      <c r="G112" s="166"/>
      <c r="H112" s="89">
        <v>2.2173913043478262</v>
      </c>
      <c r="I112" s="89">
        <v>2.0464135021097047</v>
      </c>
      <c r="J112" s="128">
        <v>2.1276359600443953</v>
      </c>
      <c r="K112" s="128">
        <v>1.858974358974359</v>
      </c>
      <c r="L112" s="128">
        <v>2.0423280423280423</v>
      </c>
      <c r="M112" s="128">
        <v>1.5294117647058822</v>
      </c>
      <c r="Q112" s="89" t="s">
        <v>429</v>
      </c>
      <c r="R112" s="89" t="s">
        <v>465</v>
      </c>
    </row>
    <row r="113" spans="3:18" s="90" customFormat="1">
      <c r="C113" s="170" t="s">
        <v>47</v>
      </c>
      <c r="D113" s="89">
        <f>集計用データ!AT2</f>
        <v>1</v>
      </c>
      <c r="E113" s="89" t="e">
        <f>HLOOKUP($E$85,$H$101:$M$116,13,FALSE)</f>
        <v>#N/A</v>
      </c>
      <c r="F113" s="89" t="e">
        <f>HLOOKUP($F$85,$H$101:$M$116,13,FALSE)</f>
        <v>#N/A</v>
      </c>
      <c r="G113" s="166"/>
      <c r="H113" s="89">
        <v>2.2333333333333334</v>
      </c>
      <c r="I113" s="89">
        <v>2.0274841437632136</v>
      </c>
      <c r="J113" s="128">
        <v>2.0855555555555556</v>
      </c>
      <c r="K113" s="128">
        <v>1.8938906752411575</v>
      </c>
      <c r="L113" s="128">
        <v>1.9263157894736842</v>
      </c>
      <c r="M113" s="128">
        <v>1.4823529411764707</v>
      </c>
      <c r="Q113" s="89" t="s">
        <v>430</v>
      </c>
      <c r="R113" s="89" t="s">
        <v>466</v>
      </c>
    </row>
    <row r="114" spans="3:18" s="90" customFormat="1">
      <c r="C114" s="170" t="s">
        <v>48</v>
      </c>
      <c r="D114" s="89">
        <f>集計用データ!AU2</f>
        <v>1</v>
      </c>
      <c r="E114" s="89" t="e">
        <f>HLOOKUP($E$85,$H$101:$M$116,14,FALSE)</f>
        <v>#N/A</v>
      </c>
      <c r="F114" s="89" t="e">
        <f>HLOOKUP($F$85,$H$101:$M$116,14,FALSE)</f>
        <v>#N/A</v>
      </c>
      <c r="G114" s="166"/>
      <c r="H114" s="89">
        <v>1.8174807197943446</v>
      </c>
      <c r="I114" s="89">
        <v>1.9150743099787686</v>
      </c>
      <c r="J114" s="128">
        <v>2.0378619153674835</v>
      </c>
      <c r="K114" s="128">
        <v>2.0836012861736335</v>
      </c>
      <c r="L114" s="128">
        <v>2.162303664921466</v>
      </c>
      <c r="M114" s="128">
        <v>1.6941176470588235</v>
      </c>
      <c r="Q114" s="89" t="s">
        <v>431</v>
      </c>
      <c r="R114" s="89" t="s">
        <v>467</v>
      </c>
    </row>
    <row r="115" spans="3:18" s="90" customFormat="1">
      <c r="C115" s="170" t="s">
        <v>100</v>
      </c>
      <c r="D115" s="89">
        <f>集計用データ!AV2</f>
        <v>1</v>
      </c>
      <c r="E115" s="89" t="e">
        <f>HLOOKUP($E$85,$H$101:$M$116,15,FALSE)</f>
        <v>#N/A</v>
      </c>
      <c r="F115" s="89" t="e">
        <f>HLOOKUP($F$85,$H$101:$M$116,15,FALSE)</f>
        <v>#N/A</v>
      </c>
      <c r="G115" s="166"/>
      <c r="H115" s="89">
        <v>2.3785166240409206</v>
      </c>
      <c r="I115" s="89">
        <v>2.1120507399577169</v>
      </c>
      <c r="J115" s="128">
        <v>2.1531631520532741</v>
      </c>
      <c r="K115" s="128">
        <v>1.7820512820512822</v>
      </c>
      <c r="L115" s="128">
        <v>1.8947368421052631</v>
      </c>
      <c r="M115" s="128">
        <v>1.5411764705882354</v>
      </c>
      <c r="Q115" s="89" t="s">
        <v>432</v>
      </c>
      <c r="R115" s="89" t="s">
        <v>468</v>
      </c>
    </row>
    <row r="116" spans="3:18" s="90" customFormat="1">
      <c r="C116" s="170" t="s">
        <v>49</v>
      </c>
      <c r="D116" s="89">
        <f>集計用データ!AW2</f>
        <v>1</v>
      </c>
      <c r="E116" s="89" t="e">
        <f>HLOOKUP($E$85,$H$101:$M$116,16,FALSE)</f>
        <v>#N/A</v>
      </c>
      <c r="F116" s="89" t="e">
        <f>HLOOKUP($F$85,$H$101:$M$116,16,FALSE)</f>
        <v>#N/A</v>
      </c>
      <c r="G116" s="166"/>
      <c r="H116" s="89">
        <v>2.498714652956298</v>
      </c>
      <c r="I116" s="89">
        <v>2.4228329809725158</v>
      </c>
      <c r="J116" s="128">
        <v>2.3953488372093021</v>
      </c>
      <c r="K116" s="128">
        <v>2.3012820512820511</v>
      </c>
      <c r="L116" s="128">
        <v>2.421875</v>
      </c>
      <c r="M116" s="128">
        <v>2.0352941176470587</v>
      </c>
      <c r="Q116" s="89" t="s">
        <v>433</v>
      </c>
      <c r="R116" s="89" t="s">
        <v>469</v>
      </c>
    </row>
    <row r="117" spans="3:18" s="90" customFormat="1">
      <c r="C117" s="166"/>
      <c r="G117" s="166"/>
      <c r="J117" s="129"/>
      <c r="K117" s="129"/>
      <c r="M117" s="129"/>
    </row>
    <row r="118" spans="3:18" s="90" customFormat="1" ht="27">
      <c r="C118" s="168" t="s">
        <v>211</v>
      </c>
      <c r="D118" s="187" t="s">
        <v>219</v>
      </c>
      <c r="E118" s="88" t="str">
        <f>E85</f>
        <v>あなたと同じ術式</v>
      </c>
      <c r="F118" s="88" t="str">
        <f>F85</f>
        <v>比較術式</v>
      </c>
      <c r="G118" s="166"/>
      <c r="H118" s="88" t="s">
        <v>133</v>
      </c>
      <c r="I118" s="88" t="s">
        <v>243</v>
      </c>
      <c r="J118" s="88" t="s">
        <v>262</v>
      </c>
      <c r="K118" s="130" t="s">
        <v>242</v>
      </c>
      <c r="L118" s="88" t="s">
        <v>131</v>
      </c>
      <c r="M118" s="130" t="s">
        <v>132</v>
      </c>
    </row>
    <row r="119" spans="3:18" s="90" customFormat="1">
      <c r="C119" s="170" t="s">
        <v>101</v>
      </c>
      <c r="D119" s="89">
        <f>集計用データ!AX2</f>
        <v>1</v>
      </c>
      <c r="E119" s="186" t="e">
        <f>HLOOKUP($E$85,$H$118:$M$126,2,FALSE)</f>
        <v>#N/A</v>
      </c>
      <c r="F119" s="89" t="e">
        <f>HLOOKUP($F$85,$H$118:$M$126,2,FALSE)</f>
        <v>#N/A</v>
      </c>
      <c r="G119" s="166"/>
      <c r="H119" s="89">
        <v>2.1564102564102563</v>
      </c>
      <c r="I119" s="89">
        <v>1.4694736842105263</v>
      </c>
      <c r="J119" s="128">
        <v>1.7624861265260821</v>
      </c>
      <c r="K119" s="128">
        <v>1.7041800643086817</v>
      </c>
      <c r="L119" s="128">
        <v>2.0104166666666665</v>
      </c>
      <c r="M119" s="128">
        <v>1.2941176470588236</v>
      </c>
      <c r="Q119" s="89" t="s">
        <v>434</v>
      </c>
      <c r="R119" s="89" t="s">
        <v>470</v>
      </c>
    </row>
    <row r="120" spans="3:18" s="90" customFormat="1">
      <c r="C120" s="170" t="s">
        <v>102</v>
      </c>
      <c r="D120" s="89">
        <f>集計用データ!AY2</f>
        <v>1</v>
      </c>
      <c r="E120" s="186" t="e">
        <f>HLOOKUP($E$85,$H$118:$M$126,3,FALSE)</f>
        <v>#N/A</v>
      </c>
      <c r="F120" s="89" t="e">
        <f>HLOOKUP($F$85,$H$118:$M$126,3,FALSE)</f>
        <v>#N/A</v>
      </c>
      <c r="G120" s="166"/>
      <c r="H120" s="89">
        <v>2.4910485933503836</v>
      </c>
      <c r="I120" s="89">
        <v>1.6139240506329113</v>
      </c>
      <c r="J120" s="128">
        <v>1.5787139689578713</v>
      </c>
      <c r="K120" s="128">
        <v>1.572347266881029</v>
      </c>
      <c r="L120" s="128">
        <v>2.5677083333333335</v>
      </c>
      <c r="M120" s="128">
        <v>1.3176470588235294</v>
      </c>
      <c r="Q120" s="89" t="s">
        <v>435</v>
      </c>
      <c r="R120" s="89" t="s">
        <v>471</v>
      </c>
    </row>
    <row r="121" spans="3:18" s="90" customFormat="1">
      <c r="C121" s="170" t="s">
        <v>103</v>
      </c>
      <c r="D121" s="89">
        <f>集計用データ!AZ2</f>
        <v>1</v>
      </c>
      <c r="E121" s="186" t="e">
        <f>HLOOKUP($E$85,$H$118:$M$126,4,FALSE)</f>
        <v>#N/A</v>
      </c>
      <c r="F121" s="89" t="e">
        <f>HLOOKUP($F$85,$H$118:$M$126,4,FALSE)</f>
        <v>#N/A</v>
      </c>
      <c r="G121" s="166"/>
      <c r="H121" s="89">
        <v>2.6915167095115682</v>
      </c>
      <c r="I121" s="89">
        <v>2.3354430379746836</v>
      </c>
      <c r="J121" s="128">
        <v>2.2872928176795582</v>
      </c>
      <c r="K121" s="128">
        <v>2.405144694533762</v>
      </c>
      <c r="L121" s="128">
        <v>2.6321243523316062</v>
      </c>
      <c r="M121" s="128">
        <v>1.5764705882352941</v>
      </c>
      <c r="Q121" s="89" t="s">
        <v>436</v>
      </c>
      <c r="R121" s="89" t="s">
        <v>472</v>
      </c>
    </row>
    <row r="122" spans="3:18" s="90" customFormat="1">
      <c r="C122" s="170" t="s">
        <v>104</v>
      </c>
      <c r="D122" s="89">
        <f>集計用データ!BA2</f>
        <v>1</v>
      </c>
      <c r="E122" s="186" t="e">
        <f>HLOOKUP($E$85,$H$118:$M$126,5,FALSE)</f>
        <v>#N/A</v>
      </c>
      <c r="F122" s="89" t="e">
        <f>HLOOKUP($F$85,$H$118:$M$126,5,FALSE)</f>
        <v>#N/A</v>
      </c>
      <c r="G122" s="166"/>
      <c r="H122" s="89">
        <v>2.7666666666666666</v>
      </c>
      <c r="I122" s="89">
        <v>2.3122362869198314</v>
      </c>
      <c r="J122" s="128">
        <v>2.3075221238938055</v>
      </c>
      <c r="K122" s="128">
        <v>2.3782051282051282</v>
      </c>
      <c r="L122" s="128">
        <v>2.703125</v>
      </c>
      <c r="M122" s="128">
        <v>1.5411764705882354</v>
      </c>
      <c r="Q122" s="89" t="s">
        <v>437</v>
      </c>
      <c r="R122" s="89" t="s">
        <v>473</v>
      </c>
    </row>
    <row r="123" spans="3:18" s="90" customFormat="1">
      <c r="C123" s="170" t="s">
        <v>105</v>
      </c>
      <c r="D123" s="89">
        <f>集計用データ!BB2</f>
        <v>1</v>
      </c>
      <c r="E123" s="186" t="e">
        <f>HLOOKUP($E$85,$H$118:$M$126,6,FALSE)</f>
        <v>#N/A</v>
      </c>
      <c r="F123" s="89" t="e">
        <f>HLOOKUP($F$85,$H$118:$M$126,6,FALSE)</f>
        <v>#N/A</v>
      </c>
      <c r="G123" s="166"/>
      <c r="H123" s="89">
        <v>1.9562982005141387</v>
      </c>
      <c r="I123" s="89">
        <v>1.8428874734607219</v>
      </c>
      <c r="J123" s="128">
        <v>1.8422222222222222</v>
      </c>
      <c r="K123" s="128">
        <v>1.6774193548387097</v>
      </c>
      <c r="L123" s="128">
        <v>1.7801047120418849</v>
      </c>
      <c r="M123" s="128">
        <v>1.4941176470588236</v>
      </c>
      <c r="Q123" s="89" t="s">
        <v>438</v>
      </c>
      <c r="R123" s="89" t="s">
        <v>474</v>
      </c>
    </row>
    <row r="124" spans="3:18" s="90" customFormat="1" ht="27">
      <c r="C124" s="170" t="s">
        <v>106</v>
      </c>
      <c r="D124" s="89">
        <f>集計用データ!BD2</f>
        <v>1</v>
      </c>
      <c r="E124" s="186" t="e">
        <f>HLOOKUP($E$85,$H$118:$M$126,7,FALSE)</f>
        <v>#N/A</v>
      </c>
      <c r="F124" s="89" t="e">
        <f>HLOOKUP($F$85,$H$118:$M$126,7,FALSE)</f>
        <v>#N/A</v>
      </c>
      <c r="G124" s="166"/>
      <c r="H124" s="89">
        <v>2.2297650130548301</v>
      </c>
      <c r="I124" s="89">
        <v>1.8406113537117903</v>
      </c>
      <c r="J124" s="128">
        <v>1.8969072164948453</v>
      </c>
      <c r="K124" s="128">
        <v>1.6946308724832215</v>
      </c>
      <c r="L124" s="128">
        <v>2.053763440860215</v>
      </c>
      <c r="M124" s="128">
        <v>1.3703703703703705</v>
      </c>
      <c r="Q124" s="89" t="s">
        <v>439</v>
      </c>
      <c r="R124" s="89" t="s">
        <v>475</v>
      </c>
    </row>
    <row r="125" spans="3:18" s="90" customFormat="1" ht="27">
      <c r="C125" s="170" t="s">
        <v>107</v>
      </c>
      <c r="D125" s="89">
        <f>集計用データ!BE2</f>
        <v>1</v>
      </c>
      <c r="E125" s="186" t="e">
        <f>HLOOKUP($E$85,$H$118:$M$126,8,FALSE)</f>
        <v>#N/A</v>
      </c>
      <c r="F125" s="89" t="e">
        <f>HLOOKUP($F$85,$H$118:$M$126,8,FALSE)</f>
        <v>#N/A</v>
      </c>
      <c r="G125" s="166"/>
      <c r="H125" s="89">
        <v>2.5473684210526315</v>
      </c>
      <c r="I125" s="89">
        <v>2.3149779735682818</v>
      </c>
      <c r="J125" s="128">
        <v>2.2580275229357798</v>
      </c>
      <c r="K125" s="128">
        <v>2.074829931972789</v>
      </c>
      <c r="L125" s="128">
        <v>2.3262032085561497</v>
      </c>
      <c r="M125" s="128">
        <v>1.4567901234567902</v>
      </c>
      <c r="Q125" s="89" t="s">
        <v>440</v>
      </c>
      <c r="R125" s="89" t="s">
        <v>476</v>
      </c>
    </row>
    <row r="126" spans="3:18" s="90" customFormat="1">
      <c r="C126" s="170" t="s">
        <v>43</v>
      </c>
      <c r="D126" s="89">
        <f>集計用データ!BG2</f>
        <v>1</v>
      </c>
      <c r="E126" s="186" t="e">
        <f>HLOOKUP($E$85,$H$118:$M$126,9,FALSE)</f>
        <v>#N/A</v>
      </c>
      <c r="F126" s="89" t="e">
        <f>HLOOKUP($F$85,$H$118:$M$126,9,FALSE)</f>
        <v>#N/A</v>
      </c>
      <c r="G126" s="166"/>
      <c r="H126" s="89">
        <v>2.0549450549450547</v>
      </c>
      <c r="I126" s="89">
        <v>1.7077625570776256</v>
      </c>
      <c r="J126" s="128">
        <v>1.7539975399753998</v>
      </c>
      <c r="K126" s="128">
        <v>1.5471014492753623</v>
      </c>
      <c r="L126" s="128">
        <v>1.7613636363636365</v>
      </c>
      <c r="M126" s="128">
        <v>1.1333333333333333</v>
      </c>
      <c r="Q126" s="89" t="s">
        <v>441</v>
      </c>
      <c r="R126" s="89" t="s">
        <v>477</v>
      </c>
    </row>
    <row r="127" spans="3:18" s="90" customFormat="1">
      <c r="C127" s="166"/>
      <c r="G127" s="166"/>
      <c r="J127" s="129"/>
      <c r="K127" s="129"/>
      <c r="M127" s="129"/>
    </row>
    <row r="128" spans="3:18" s="90" customFormat="1">
      <c r="C128" s="172" t="s">
        <v>121</v>
      </c>
      <c r="D128" s="173" t="s">
        <v>260</v>
      </c>
      <c r="E128" s="174"/>
      <c r="F128" s="172"/>
      <c r="G128" s="172"/>
      <c r="J128" s="129"/>
      <c r="K128" s="129"/>
      <c r="M128" s="129"/>
    </row>
    <row r="129" spans="1:13" s="90" customFormat="1">
      <c r="C129" s="169" t="s">
        <v>481</v>
      </c>
      <c r="D129" s="88" t="str">
        <f>E85</f>
        <v>あなたと同じ術式</v>
      </c>
      <c r="E129" s="175" t="str">
        <f>患者基本情報!$B$3&amp;"さん 術後1年"</f>
        <v>さん 術後1年</v>
      </c>
      <c r="F129" s="175" t="str">
        <f>患者基本情報!$B$3&amp;"さん 現在"</f>
        <v>さん 現在</v>
      </c>
      <c r="G129" s="166"/>
      <c r="H129" s="88" t="s">
        <v>133</v>
      </c>
      <c r="I129" s="88" t="s">
        <v>243</v>
      </c>
      <c r="J129" s="88" t="s">
        <v>262</v>
      </c>
      <c r="K129" s="130" t="s">
        <v>242</v>
      </c>
      <c r="L129" s="88" t="s">
        <v>131</v>
      </c>
      <c r="M129" s="130" t="s">
        <v>132</v>
      </c>
    </row>
    <row r="130" spans="1:13" s="90" customFormat="1">
      <c r="C130" s="176">
        <v>-0.13800000000000001</v>
      </c>
      <c r="D130" s="184" t="e">
        <f>HLOOKUP($E$85,$H$129:$M$130,2,FALSE)</f>
        <v>#N/A</v>
      </c>
      <c r="E130" s="184" t="e">
        <f>患者基本情報!B8/患者基本情報!B7-1</f>
        <v>#DIV/0!</v>
      </c>
      <c r="F130" s="184" t="e">
        <f>質問票!J1/患者基本情報!B7-1</f>
        <v>#DIV/0!</v>
      </c>
      <c r="G130" s="166"/>
      <c r="H130" s="176">
        <v>-0.13800000000000001</v>
      </c>
      <c r="I130" s="176">
        <v>-8.8999999999999996E-2</v>
      </c>
      <c r="J130" s="178">
        <v>-7.9254488228438183E-2</v>
      </c>
      <c r="K130" s="178">
        <v>-6.885135224913487E-2</v>
      </c>
      <c r="L130" s="178">
        <v>-0.10946656170212769</v>
      </c>
      <c r="M130" s="178">
        <v>-1.624501866666667E-2</v>
      </c>
    </row>
    <row r="131" spans="1:13" s="90" customFormat="1">
      <c r="C131" s="179"/>
      <c r="D131" s="180"/>
      <c r="E131" s="181" t="s">
        <v>220</v>
      </c>
      <c r="F131" s="90" t="s">
        <v>221</v>
      </c>
      <c r="G131" s="166"/>
      <c r="J131" s="129"/>
      <c r="M131" s="129"/>
    </row>
    <row r="132" spans="1:13" s="90" customFormat="1">
      <c r="C132" s="179"/>
      <c r="D132" s="182"/>
      <c r="G132" s="166"/>
      <c r="J132" s="129"/>
      <c r="M132" s="129"/>
    </row>
    <row r="133" spans="1:13" s="77" customFormat="1">
      <c r="C133" s="78"/>
      <c r="G133" s="78"/>
      <c r="J133" s="131"/>
      <c r="M133" s="131"/>
    </row>
    <row r="134" spans="1:13" s="80" customFormat="1">
      <c r="A134" s="80" t="s">
        <v>87</v>
      </c>
      <c r="C134" s="81"/>
      <c r="G134" s="81"/>
    </row>
    <row r="135" spans="1:13" s="82" customFormat="1">
      <c r="B135" s="83" t="s">
        <v>174</v>
      </c>
      <c r="C135" s="82" t="s">
        <v>80</v>
      </c>
      <c r="G135" s="81"/>
    </row>
    <row r="136" spans="1:13" s="82" customFormat="1" ht="175.5">
      <c r="C136" s="81" t="s">
        <v>124</v>
      </c>
      <c r="G136" s="81"/>
    </row>
    <row r="137" spans="1:13" s="82" customFormat="1">
      <c r="B137" s="83" t="s">
        <v>81</v>
      </c>
      <c r="C137" s="82" t="s">
        <v>44</v>
      </c>
      <c r="G137" s="81"/>
    </row>
    <row r="138" spans="1:13" s="82" customFormat="1" ht="81">
      <c r="B138" s="83"/>
      <c r="C138" s="81" t="s">
        <v>125</v>
      </c>
      <c r="G138" s="81"/>
    </row>
    <row r="139" spans="1:13" s="82" customFormat="1">
      <c r="B139" s="83" t="s">
        <v>82</v>
      </c>
      <c r="C139" s="82" t="s">
        <v>88</v>
      </c>
      <c r="G139" s="81"/>
    </row>
    <row r="140" spans="1:13" s="82" customFormat="1" ht="175.5">
      <c r="C140" s="81" t="s">
        <v>126</v>
      </c>
      <c r="G140" s="81"/>
    </row>
    <row r="141" spans="1:13" s="82" customFormat="1">
      <c r="B141" s="83" t="s">
        <v>83</v>
      </c>
      <c r="C141" s="82" t="s">
        <v>39</v>
      </c>
      <c r="G141" s="81"/>
    </row>
    <row r="142" spans="1:13" s="82" customFormat="1" ht="243">
      <c r="C142" s="81" t="s">
        <v>127</v>
      </c>
      <c r="G142" s="81"/>
    </row>
    <row r="143" spans="1:13" s="82" customFormat="1">
      <c r="B143" s="83" t="s">
        <v>84</v>
      </c>
      <c r="C143" s="82" t="s">
        <v>40</v>
      </c>
      <c r="G143" s="81"/>
    </row>
    <row r="144" spans="1:13" s="82" customFormat="1" ht="148.5">
      <c r="C144" s="81" t="s">
        <v>128</v>
      </c>
      <c r="G144" s="81"/>
    </row>
    <row r="145" spans="2:7" s="82" customFormat="1">
      <c r="B145" s="83" t="s">
        <v>85</v>
      </c>
      <c r="C145" s="82" t="s">
        <v>41</v>
      </c>
      <c r="G145" s="81"/>
    </row>
    <row r="146" spans="2:7" s="82" customFormat="1" ht="135">
      <c r="B146" s="83"/>
      <c r="C146" s="81" t="s">
        <v>129</v>
      </c>
      <c r="G146" s="81"/>
    </row>
    <row r="147" spans="2:7" s="82" customFormat="1">
      <c r="B147" s="83" t="s">
        <v>86</v>
      </c>
      <c r="C147" s="82" t="s">
        <v>89</v>
      </c>
      <c r="G147" s="81"/>
    </row>
    <row r="148" spans="2:7" s="82" customFormat="1" ht="108">
      <c r="C148" s="81" t="s">
        <v>166</v>
      </c>
      <c r="G148" s="81"/>
    </row>
    <row r="149" spans="2:7" s="33" customFormat="1">
      <c r="G149" s="32"/>
    </row>
    <row r="150" spans="2:7" s="33" customFormat="1">
      <c r="G150" s="32"/>
    </row>
  </sheetData>
  <sheetProtection sheet="1" objects="1" scenarios="1"/>
  <mergeCells count="16">
    <mergeCell ref="G19:N25"/>
    <mergeCell ref="G27:N36"/>
    <mergeCell ref="A37:E40"/>
    <mergeCell ref="A20:E20"/>
    <mergeCell ref="A28:E28"/>
    <mergeCell ref="A36:E36"/>
    <mergeCell ref="A21:E26"/>
    <mergeCell ref="A29:E34"/>
    <mergeCell ref="M1:N1"/>
    <mergeCell ref="K1:L1"/>
    <mergeCell ref="R16:R17"/>
    <mergeCell ref="Q16:Q17"/>
    <mergeCell ref="G4:N10"/>
    <mergeCell ref="G12:N17"/>
    <mergeCell ref="F1:G1"/>
    <mergeCell ref="H1:I1"/>
  </mergeCells>
  <phoneticPr fontId="2"/>
  <dataValidations count="1">
    <dataValidation type="list" allowBlank="1" showInputMessage="1" showErrorMessage="1" sqref="M1:N1">
      <formula1>$H$85:$M$85</formula1>
    </dataValidation>
  </dataValidations>
  <pageMargins left="0.86614173228346458" right="0.51181102362204722" top="0.70866141732283472" bottom="0.43307086614173229" header="0.19685039370078741" footer="0.19685039370078741"/>
  <pageSetup paperSize="9" orientation="landscape" r:id="rId1"/>
  <headerFooter>
    <oddHeader>&amp;R&amp;G</oddHeader>
    <oddFooter>&amp;R&amp;9「胃癌術後評価を考える」ワーキンググループ　ver.7a</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2"/>
  <sheetViews>
    <sheetView topLeftCell="AZ1" zoomScale="90" zoomScaleNormal="90" workbookViewId="0">
      <selection activeCell="BZ4" sqref="BZ4"/>
    </sheetView>
  </sheetViews>
  <sheetFormatPr defaultRowHeight="13.5"/>
  <cols>
    <col min="1" max="1" width="17.25" bestFit="1" customWidth="1"/>
    <col min="2" max="2" width="6.25" bestFit="1" customWidth="1"/>
    <col min="3" max="3" width="8.5" bestFit="1" customWidth="1"/>
    <col min="4" max="4" width="2.875" bestFit="1" customWidth="1"/>
    <col min="5" max="5" width="11.375" customWidth="1"/>
    <col min="6" max="6" width="2.875" customWidth="1"/>
    <col min="7" max="7" width="3.5" bestFit="1" customWidth="1"/>
    <col min="8" max="8" width="4.5" bestFit="1" customWidth="1"/>
    <col min="9" max="9" width="4.25" customWidth="1"/>
    <col min="10" max="12" width="2.875" customWidth="1"/>
    <col min="13" max="13" width="3.5" customWidth="1"/>
    <col min="14" max="15" width="2.875" customWidth="1"/>
    <col min="16" max="16" width="11.625" bestFit="1" customWidth="1"/>
    <col min="17" max="32" width="4" customWidth="1"/>
    <col min="33" max="33" width="3.625" customWidth="1"/>
    <col min="34" max="34" width="3.125" customWidth="1"/>
    <col min="35" max="41" width="2.875" bestFit="1" customWidth="1"/>
    <col min="42" max="42" width="3" customWidth="1"/>
    <col min="43" max="70" width="2.875" bestFit="1" customWidth="1"/>
    <col min="71" max="78" width="6.5" customWidth="1"/>
    <col min="79" max="79" width="10.25" customWidth="1"/>
    <col min="80" max="80" width="8.875" customWidth="1"/>
    <col min="81" max="85" width="6.5" customWidth="1"/>
    <col min="88" max="88" width="14.125" customWidth="1"/>
  </cols>
  <sheetData>
    <row r="1" spans="1:81" s="26" customFormat="1" ht="176.25" customHeight="1">
      <c r="A1" s="26" t="s">
        <v>138</v>
      </c>
      <c r="B1" s="26" t="s">
        <v>177</v>
      </c>
      <c r="C1" s="26" t="s">
        <v>148</v>
      </c>
      <c r="D1" s="26" t="s">
        <v>115</v>
      </c>
      <c r="E1" s="26" t="s">
        <v>109</v>
      </c>
      <c r="F1" s="26" t="s">
        <v>114</v>
      </c>
      <c r="G1" s="26" t="s">
        <v>334</v>
      </c>
      <c r="H1" s="26" t="s">
        <v>134</v>
      </c>
      <c r="I1" s="26" t="s">
        <v>112</v>
      </c>
      <c r="J1" s="26" t="s">
        <v>113</v>
      </c>
      <c r="K1" s="26" t="s">
        <v>135</v>
      </c>
      <c r="L1" s="26" t="s">
        <v>136</v>
      </c>
      <c r="M1" s="26" t="s">
        <v>150</v>
      </c>
      <c r="N1" s="26" t="s">
        <v>151</v>
      </c>
      <c r="O1" s="26" t="s">
        <v>152</v>
      </c>
      <c r="P1" s="26" t="s">
        <v>111</v>
      </c>
      <c r="Q1" s="26" t="s">
        <v>153</v>
      </c>
      <c r="R1" s="26" t="s">
        <v>155</v>
      </c>
      <c r="S1" s="26" t="s">
        <v>156</v>
      </c>
      <c r="T1" s="26" t="s">
        <v>346</v>
      </c>
      <c r="U1" s="26" t="s">
        <v>363</v>
      </c>
      <c r="V1" s="26" t="s">
        <v>157</v>
      </c>
      <c r="W1" s="26" t="s">
        <v>147</v>
      </c>
      <c r="X1" s="26" t="s">
        <v>158</v>
      </c>
      <c r="Y1" s="26" t="s">
        <v>159</v>
      </c>
      <c r="Z1" s="26" t="s">
        <v>160</v>
      </c>
      <c r="AA1" s="26" t="s">
        <v>161</v>
      </c>
      <c r="AB1" s="26" t="s">
        <v>162</v>
      </c>
      <c r="AC1" s="26" t="s">
        <v>163</v>
      </c>
      <c r="AD1" s="26" t="s">
        <v>364</v>
      </c>
      <c r="AE1" s="26" t="s">
        <v>365</v>
      </c>
      <c r="AF1" s="26" t="s">
        <v>164</v>
      </c>
      <c r="AG1" s="26" t="s">
        <v>165</v>
      </c>
      <c r="AH1" s="26" t="s">
        <v>116</v>
      </c>
      <c r="AI1" s="185" t="s">
        <v>263</v>
      </c>
      <c r="AJ1" s="185" t="s">
        <v>264</v>
      </c>
      <c r="AK1" s="185" t="s">
        <v>265</v>
      </c>
      <c r="AL1" s="185" t="s">
        <v>266</v>
      </c>
      <c r="AM1" s="185" t="s">
        <v>267</v>
      </c>
      <c r="AN1" s="185" t="s">
        <v>268</v>
      </c>
      <c r="AO1" s="185" t="s">
        <v>269</v>
      </c>
      <c r="AP1" s="185" t="s">
        <v>270</v>
      </c>
      <c r="AQ1" s="185" t="s">
        <v>271</v>
      </c>
      <c r="AR1" s="185" t="s">
        <v>272</v>
      </c>
      <c r="AS1" s="185" t="s">
        <v>273</v>
      </c>
      <c r="AT1" s="185" t="s">
        <v>274</v>
      </c>
      <c r="AU1" s="185" t="s">
        <v>275</v>
      </c>
      <c r="AV1" s="185" t="s">
        <v>276</v>
      </c>
      <c r="AW1" s="185" t="s">
        <v>277</v>
      </c>
      <c r="AX1" s="185" t="s">
        <v>402</v>
      </c>
      <c r="AY1" s="185" t="s">
        <v>395</v>
      </c>
      <c r="AZ1" s="185" t="s">
        <v>396</v>
      </c>
      <c r="BA1" s="185" t="s">
        <v>397</v>
      </c>
      <c r="BB1" s="185" t="s">
        <v>398</v>
      </c>
      <c r="BC1" s="185" t="s">
        <v>278</v>
      </c>
      <c r="BD1" s="185" t="s">
        <v>399</v>
      </c>
      <c r="BE1" s="185" t="s">
        <v>400</v>
      </c>
      <c r="BF1" s="185" t="s">
        <v>279</v>
      </c>
      <c r="BG1" s="185" t="s">
        <v>401</v>
      </c>
      <c r="BH1" s="185" t="s">
        <v>280</v>
      </c>
      <c r="BI1" s="185" t="s">
        <v>281</v>
      </c>
      <c r="BJ1" s="185" t="s">
        <v>282</v>
      </c>
      <c r="BK1" s="185" t="s">
        <v>283</v>
      </c>
      <c r="BL1" s="185" t="s">
        <v>284</v>
      </c>
      <c r="BM1" s="185" t="s">
        <v>285</v>
      </c>
      <c r="BN1" s="185" t="s">
        <v>286</v>
      </c>
      <c r="BO1" s="185" t="s">
        <v>287</v>
      </c>
      <c r="BP1" s="185" t="s">
        <v>288</v>
      </c>
      <c r="BQ1" s="185" t="s">
        <v>289</v>
      </c>
      <c r="BR1" s="185" t="s">
        <v>290</v>
      </c>
      <c r="BS1" s="185" t="s">
        <v>291</v>
      </c>
      <c r="BT1" s="26" t="s">
        <v>486</v>
      </c>
      <c r="BU1" s="26" t="s">
        <v>487</v>
      </c>
      <c r="BV1" s="26" t="s">
        <v>488</v>
      </c>
      <c r="BW1" s="26" t="s">
        <v>489</v>
      </c>
      <c r="BX1" s="26" t="s">
        <v>490</v>
      </c>
      <c r="BY1" s="26" t="s">
        <v>491</v>
      </c>
      <c r="BZ1" s="26" t="s">
        <v>42</v>
      </c>
      <c r="CA1" s="26" t="s">
        <v>330</v>
      </c>
      <c r="CB1" s="26" t="s">
        <v>329</v>
      </c>
      <c r="CC1" s="26" t="s">
        <v>341</v>
      </c>
    </row>
    <row r="2" spans="1:81">
      <c r="A2" s="77" t="s">
        <v>149</v>
      </c>
      <c r="B2" s="85" t="s">
        <v>404</v>
      </c>
      <c r="C2">
        <f>患者基本情報!$B$2</f>
        <v>0</v>
      </c>
      <c r="D2" t="str">
        <f>患者基本情報!$B$3&amp;" "&amp;患者基本情報!$D$3</f>
        <v xml:space="preserve"> </v>
      </c>
      <c r="E2" s="27">
        <f>患者基本情報!$B$4</f>
        <v>0</v>
      </c>
      <c r="F2" s="27">
        <f>患者基本情報!$B$5</f>
        <v>0</v>
      </c>
      <c r="G2" s="27" t="str">
        <f>TEXT(AH2-E2,"y")</f>
        <v>00</v>
      </c>
      <c r="H2" s="28">
        <f>患者基本情報!$B$6</f>
        <v>0</v>
      </c>
      <c r="I2" s="28">
        <f>患者基本情報!$B$7</f>
        <v>0</v>
      </c>
      <c r="J2" s="28">
        <f>患者基本情報!$B$8</f>
        <v>0</v>
      </c>
      <c r="K2" s="28" t="str">
        <f>患者基本情報!$B$9</f>
        <v>(未入力)</v>
      </c>
      <c r="L2" s="28">
        <f>患者基本情報!$B$10</f>
        <v>0</v>
      </c>
      <c r="M2" t="e">
        <f>患者基本情報!$E$7</f>
        <v>#DIV/0!</v>
      </c>
      <c r="N2" t="e">
        <f>患者基本情報!$E$8</f>
        <v>#DIV/0!</v>
      </c>
      <c r="O2" t="e">
        <f>患者基本情報!$E$9</f>
        <v>#VALUE!</v>
      </c>
      <c r="P2" s="27">
        <f>患者基本情報!$B$13</f>
        <v>0</v>
      </c>
      <c r="Q2" t="str">
        <f>患者基本情報!$I$14</f>
        <v>未選択</v>
      </c>
      <c r="R2" t="str">
        <f>患者基本情報!$I$16</f>
        <v>未選択</v>
      </c>
      <c r="S2" t="str">
        <f>患者基本情報!$I$17</f>
        <v>未選択</v>
      </c>
      <c r="T2" t="str">
        <f>患者基本情報!$I$19</f>
        <v>未選択</v>
      </c>
      <c r="U2">
        <f>患者基本情報!$G$19</f>
        <v>0</v>
      </c>
      <c r="V2" t="str">
        <f>患者基本情報!$I$20</f>
        <v>未選択</v>
      </c>
      <c r="W2" t="str">
        <f>患者基本情報!$I$21</f>
        <v/>
      </c>
      <c r="X2" t="str">
        <f>患者基本情報!$I$23</f>
        <v>未選択</v>
      </c>
      <c r="Y2" t="str">
        <f>患者基本情報!$I$24</f>
        <v>未選択</v>
      </c>
      <c r="Z2" t="str">
        <f>患者基本情報!$I$25</f>
        <v>未選択</v>
      </c>
      <c r="AA2" t="str">
        <f>患者基本情報!$I$26</f>
        <v>未選択</v>
      </c>
      <c r="AB2" t="str">
        <f>患者基本情報!$I$27</f>
        <v>未選択</v>
      </c>
      <c r="AC2" t="str">
        <f>患者基本情報!$I$28</f>
        <v>未選択</v>
      </c>
      <c r="AD2" t="str">
        <f>患者基本情報!$I$29</f>
        <v>未選択</v>
      </c>
      <c r="AE2">
        <f>患者基本情報!$G$29</f>
        <v>0</v>
      </c>
      <c r="AF2" t="str">
        <f>患者基本情報!$I$30</f>
        <v>未選択</v>
      </c>
      <c r="AG2">
        <f>患者基本情報!$I$31</f>
        <v>0</v>
      </c>
      <c r="AH2" s="27">
        <f>質問票!$F$1</f>
        <v>0</v>
      </c>
      <c r="AI2" s="92">
        <f>質問票!$O$16</f>
        <v>1</v>
      </c>
      <c r="AJ2" s="92">
        <f>質問票!$O$17</f>
        <v>1</v>
      </c>
      <c r="AK2" s="92">
        <f>質問票!$O$18</f>
        <v>1</v>
      </c>
      <c r="AL2" s="92">
        <f>質問票!$O$19</f>
        <v>1</v>
      </c>
      <c r="AM2" s="92">
        <f>質問票!$O$20</f>
        <v>1</v>
      </c>
      <c r="AN2" s="92">
        <f>質問票!$O$21</f>
        <v>1</v>
      </c>
      <c r="AO2" s="92">
        <f>質問票!$O$22</f>
        <v>1</v>
      </c>
      <c r="AP2" s="92">
        <f>質問票!$O$23</f>
        <v>1</v>
      </c>
      <c r="AQ2" s="92">
        <f>質問票!$O$24</f>
        <v>1</v>
      </c>
      <c r="AR2" s="92">
        <f>質問票!$O$25</f>
        <v>1</v>
      </c>
      <c r="AS2" s="92">
        <f>質問票!$O$26</f>
        <v>1</v>
      </c>
      <c r="AT2" s="92">
        <f>質問票!$O$27</f>
        <v>1</v>
      </c>
      <c r="AU2" s="92">
        <f>質問票!$O$28</f>
        <v>1</v>
      </c>
      <c r="AV2" s="92">
        <f>質問票!$O$29</f>
        <v>1</v>
      </c>
      <c r="AW2" s="92">
        <f>質問票!$O$30</f>
        <v>1</v>
      </c>
      <c r="AX2" s="92">
        <f>質問票!$O$31</f>
        <v>1</v>
      </c>
      <c r="AY2" s="92">
        <f>質問票!$O$32</f>
        <v>1</v>
      </c>
      <c r="AZ2" s="92">
        <f>質問票!$O$33</f>
        <v>1</v>
      </c>
      <c r="BA2" s="92">
        <f>質問票!$O$34</f>
        <v>1</v>
      </c>
      <c r="BB2" s="92">
        <f>質問票!$O$35</f>
        <v>1</v>
      </c>
      <c r="BC2" s="92">
        <f>質問票!$O$36</f>
        <v>0</v>
      </c>
      <c r="BD2" s="92">
        <f>質問票!$O$37</f>
        <v>1</v>
      </c>
      <c r="BE2" s="92">
        <f>質問票!$O$38</f>
        <v>1</v>
      </c>
      <c r="BF2" s="92">
        <f>質問票!$O$39</f>
        <v>0</v>
      </c>
      <c r="BG2" s="92">
        <f>質問票!$O$40</f>
        <v>1</v>
      </c>
      <c r="BH2" s="92" t="str">
        <f>質問票!$O$41</f>
        <v/>
      </c>
      <c r="BI2" s="92" t="str">
        <f>質問票!$O$42</f>
        <v/>
      </c>
      <c r="BJ2" s="92" t="str">
        <f>質問票!$O$43</f>
        <v/>
      </c>
      <c r="BK2" s="92" t="str">
        <f>質問票!$O$44</f>
        <v/>
      </c>
      <c r="BL2" s="92">
        <f>質問票!$O$45</f>
        <v>1</v>
      </c>
      <c r="BM2" s="92">
        <f>質問票!$O$46</f>
        <v>1</v>
      </c>
      <c r="BN2" s="92">
        <f>質問票!$O$47</f>
        <v>1</v>
      </c>
      <c r="BO2" s="92">
        <f>質問票!$O$48</f>
        <v>1</v>
      </c>
      <c r="BP2" s="92">
        <f>質問票!$O$49</f>
        <v>1</v>
      </c>
      <c r="BQ2" s="92">
        <f>質問票!$O$50</f>
        <v>1</v>
      </c>
      <c r="BR2" s="92">
        <f>質問票!$O$51</f>
        <v>1</v>
      </c>
      <c r="BS2" s="92">
        <f>質問票!$O$52</f>
        <v>1</v>
      </c>
      <c r="BT2" s="150">
        <f>AVERAGE(AJ2,AK2,AM2,AX2)</f>
        <v>1</v>
      </c>
      <c r="BU2" s="150">
        <f>AVERAGE(AI2,AL2,BB2)</f>
        <v>1</v>
      </c>
      <c r="BV2" s="150">
        <f>AVERAGE(AY2:BA2)</f>
        <v>1</v>
      </c>
      <c r="BW2" s="150">
        <f>AVERAGE(AN2:AQ2)</f>
        <v>1</v>
      </c>
      <c r="BX2" s="150">
        <f>AVERAGE(AS2:AT2,AV2)</f>
        <v>1</v>
      </c>
      <c r="BY2" s="150">
        <f>AVERAGE(AR2,AU2,AW2)</f>
        <v>1</v>
      </c>
      <c r="BZ2" s="150">
        <f>AVERAGE(BD2,BE2,BG2)</f>
        <v>1</v>
      </c>
      <c r="CA2" s="150">
        <f>AVERAGE(BL2:BN2)</f>
        <v>1</v>
      </c>
      <c r="CB2" s="150">
        <f>AVERAGE(BQ2:BS2)</f>
        <v>1</v>
      </c>
      <c r="CC2" s="150">
        <f>AVERAGE(BT2:BZ2)</f>
        <v>1</v>
      </c>
    </row>
  </sheetData>
  <sheetProtection sheet="1" objects="1" scenarios="1" formatColumns="0" formatRows="0"/>
  <phoneticPr fontId="2"/>
  <pageMargins left="0.75" right="0.75" top="1" bottom="1" header="0.51200000000000001" footer="0.51200000000000001"/>
  <pageSetup paperSize="9" scale="3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
  <sheetViews>
    <sheetView workbookViewId="0">
      <selection activeCell="B108" sqref="B108"/>
    </sheetView>
  </sheetViews>
  <sheetFormatPr defaultRowHeight="13.5"/>
  <cols>
    <col min="1" max="4" width="4.625" customWidth="1"/>
    <col min="8" max="13" width="4.625" customWidth="1"/>
    <col min="14" max="14" width="5.25" customWidth="1"/>
    <col min="15" max="15" width="6.25" customWidth="1"/>
  </cols>
  <sheetData>
    <row r="1" spans="1:6" ht="21">
      <c r="A1" s="145" t="s">
        <v>292</v>
      </c>
    </row>
    <row r="2" spans="1:6">
      <c r="A2" s="200" t="s">
        <v>405</v>
      </c>
    </row>
    <row r="3" spans="1:6">
      <c r="A3" s="85"/>
    </row>
    <row r="4" spans="1:6">
      <c r="A4" t="s">
        <v>195</v>
      </c>
    </row>
    <row r="5" spans="1:6">
      <c r="A5" t="s">
        <v>492</v>
      </c>
    </row>
    <row r="6" spans="1:6">
      <c r="A6" t="s">
        <v>493</v>
      </c>
      <c r="C6" t="s">
        <v>494</v>
      </c>
    </row>
    <row r="7" spans="1:6">
      <c r="C7" t="s">
        <v>495</v>
      </c>
    </row>
    <row r="8" spans="1:6">
      <c r="C8" t="s">
        <v>496</v>
      </c>
    </row>
    <row r="9" spans="1:6">
      <c r="C9" t="s">
        <v>497</v>
      </c>
    </row>
    <row r="10" spans="1:6">
      <c r="C10" t="s">
        <v>500</v>
      </c>
    </row>
    <row r="11" spans="1:6">
      <c r="F11" t="s">
        <v>499</v>
      </c>
    </row>
    <row r="12" spans="1:6">
      <c r="C12" t="s">
        <v>498</v>
      </c>
    </row>
    <row r="14" spans="1:6">
      <c r="A14" t="s">
        <v>313</v>
      </c>
      <c r="B14" t="s">
        <v>293</v>
      </c>
    </row>
    <row r="16" spans="1:6">
      <c r="B16" t="s">
        <v>294</v>
      </c>
    </row>
    <row r="17" spans="2:13">
      <c r="B17" t="s">
        <v>295</v>
      </c>
    </row>
    <row r="19" spans="2:13">
      <c r="B19" t="s">
        <v>296</v>
      </c>
    </row>
    <row r="21" spans="2:13" ht="15.75" customHeight="1">
      <c r="B21" s="133" t="s">
        <v>182</v>
      </c>
      <c r="C21" s="134"/>
      <c r="D21" s="135"/>
      <c r="E21" s="146" t="s">
        <v>297</v>
      </c>
      <c r="F21" s="136"/>
      <c r="G21" s="136"/>
      <c r="H21" s="136"/>
      <c r="I21" s="136"/>
      <c r="J21" s="136"/>
      <c r="K21" s="136"/>
      <c r="L21" s="136"/>
      <c r="M21" s="137"/>
    </row>
    <row r="22" spans="2:13" ht="15.75" customHeight="1">
      <c r="B22" s="133" t="s">
        <v>198</v>
      </c>
      <c r="C22" s="134"/>
      <c r="D22" s="135"/>
      <c r="E22" s="146" t="s">
        <v>298</v>
      </c>
      <c r="F22" s="136"/>
      <c r="G22" s="136"/>
      <c r="H22" s="136"/>
      <c r="I22" s="136"/>
      <c r="J22" s="136"/>
      <c r="K22" s="136"/>
      <c r="L22" s="136"/>
      <c r="M22" s="137"/>
    </row>
    <row r="23" spans="2:13" ht="15.75" customHeight="1">
      <c r="B23" s="133" t="s">
        <v>109</v>
      </c>
      <c r="C23" s="134"/>
      <c r="D23" s="135"/>
      <c r="E23" s="146" t="s">
        <v>299</v>
      </c>
      <c r="F23" s="136"/>
      <c r="G23" s="136"/>
      <c r="H23" s="136"/>
      <c r="I23" s="136"/>
      <c r="J23" s="136"/>
      <c r="K23" s="136"/>
      <c r="L23" s="136"/>
      <c r="M23" s="137"/>
    </row>
    <row r="24" spans="2:13" ht="15.75" customHeight="1">
      <c r="B24" s="133" t="s">
        <v>114</v>
      </c>
      <c r="C24" s="134"/>
      <c r="D24" s="135"/>
      <c r="E24" s="146" t="s">
        <v>300</v>
      </c>
      <c r="F24" s="136"/>
      <c r="G24" s="136"/>
      <c r="H24" s="136"/>
      <c r="I24" s="136"/>
      <c r="J24" s="136"/>
      <c r="K24" s="136"/>
      <c r="L24" s="136"/>
      <c r="M24" s="137"/>
    </row>
    <row r="25" spans="2:13" ht="15.75" customHeight="1">
      <c r="B25" s="133" t="s">
        <v>134</v>
      </c>
      <c r="C25" s="134"/>
      <c r="D25" s="135"/>
      <c r="E25" s="146" t="s">
        <v>301</v>
      </c>
      <c r="F25" s="136"/>
      <c r="G25" s="136"/>
      <c r="H25" s="136"/>
      <c r="I25" s="136"/>
      <c r="J25" s="136"/>
      <c r="K25" s="136"/>
      <c r="L25" s="136"/>
      <c r="M25" s="137"/>
    </row>
    <row r="26" spans="2:13" ht="15.75" customHeight="1">
      <c r="B26" s="133" t="s">
        <v>112</v>
      </c>
      <c r="C26" s="134"/>
      <c r="D26" s="135"/>
      <c r="E26" s="146" t="s">
        <v>302</v>
      </c>
      <c r="F26" s="136"/>
      <c r="G26" s="136"/>
      <c r="H26" s="136"/>
      <c r="I26" s="136"/>
      <c r="J26" s="136"/>
      <c r="K26" s="136"/>
      <c r="L26" s="136"/>
      <c r="M26" s="137"/>
    </row>
    <row r="27" spans="2:13" ht="15.75" customHeight="1">
      <c r="B27" s="133" t="s">
        <v>113</v>
      </c>
      <c r="C27" s="134"/>
      <c r="D27" s="135"/>
      <c r="E27" s="146" t="s">
        <v>302</v>
      </c>
      <c r="F27" s="136"/>
      <c r="G27" s="136"/>
      <c r="H27" s="136"/>
      <c r="I27" s="136"/>
      <c r="J27" s="136"/>
      <c r="K27" s="136"/>
      <c r="L27" s="136"/>
      <c r="M27" s="137"/>
    </row>
    <row r="28" spans="2:13" ht="15.75" customHeight="1">
      <c r="B28" s="133" t="s">
        <v>135</v>
      </c>
      <c r="C28" s="134"/>
      <c r="D28" s="135"/>
      <c r="E28" s="147" t="s">
        <v>307</v>
      </c>
      <c r="F28" s="138"/>
      <c r="G28" s="138"/>
      <c r="H28" s="138"/>
      <c r="I28" s="138"/>
      <c r="J28" s="138"/>
      <c r="K28" s="138"/>
      <c r="L28" s="138"/>
      <c r="M28" s="139"/>
    </row>
    <row r="29" spans="2:13" ht="15.75" customHeight="1">
      <c r="B29" s="133" t="s">
        <v>136</v>
      </c>
      <c r="C29" s="134"/>
      <c r="D29" s="135"/>
      <c r="E29" s="147" t="s">
        <v>306</v>
      </c>
      <c r="F29" s="138"/>
      <c r="G29" s="138"/>
      <c r="H29" s="138"/>
      <c r="I29" s="138"/>
      <c r="J29" s="138"/>
      <c r="K29" s="138"/>
      <c r="L29" s="138"/>
      <c r="M29" s="139"/>
    </row>
    <row r="30" spans="2:13" ht="15.75" customHeight="1">
      <c r="B30" s="133" t="s">
        <v>150</v>
      </c>
      <c r="C30" s="134"/>
      <c r="D30" s="135"/>
      <c r="E30" s="147" t="s">
        <v>303</v>
      </c>
      <c r="F30" s="138"/>
      <c r="G30" s="138"/>
      <c r="H30" s="138"/>
      <c r="I30" s="138"/>
      <c r="J30" s="138"/>
      <c r="K30" s="138"/>
      <c r="L30" s="138"/>
      <c r="M30" s="139"/>
    </row>
    <row r="31" spans="2:13" ht="15.75" customHeight="1">
      <c r="B31" s="133" t="s">
        <v>151</v>
      </c>
      <c r="C31" s="134"/>
      <c r="D31" s="135"/>
      <c r="E31" s="147" t="s">
        <v>303</v>
      </c>
      <c r="F31" s="138"/>
      <c r="G31" s="138"/>
      <c r="H31" s="138"/>
      <c r="I31" s="138"/>
      <c r="J31" s="138"/>
      <c r="K31" s="138"/>
      <c r="L31" s="138"/>
      <c r="M31" s="139"/>
    </row>
    <row r="32" spans="2:13" ht="15.75" customHeight="1">
      <c r="B32" s="133" t="s">
        <v>152</v>
      </c>
      <c r="C32" s="134"/>
      <c r="D32" s="135"/>
      <c r="E32" s="147" t="s">
        <v>303</v>
      </c>
      <c r="F32" s="138"/>
      <c r="G32" s="138"/>
      <c r="H32" s="138"/>
      <c r="I32" s="138"/>
      <c r="J32" s="138"/>
      <c r="K32" s="138"/>
      <c r="L32" s="138"/>
      <c r="M32" s="139"/>
    </row>
    <row r="34" spans="1:13">
      <c r="B34" t="s">
        <v>304</v>
      </c>
    </row>
    <row r="36" spans="1:13" ht="15.75" customHeight="1">
      <c r="B36" s="133" t="s">
        <v>183</v>
      </c>
      <c r="C36" s="134"/>
      <c r="D36" s="135"/>
      <c r="E36" s="146" t="s">
        <v>299</v>
      </c>
      <c r="F36" s="136"/>
      <c r="G36" s="136"/>
      <c r="H36" s="136"/>
      <c r="I36" s="137"/>
      <c r="J36" s="136"/>
      <c r="K36" s="136"/>
      <c r="L36" s="136"/>
      <c r="M36" s="137"/>
    </row>
    <row r="37" spans="1:13" ht="15.75" customHeight="1">
      <c r="B37" s="133" t="s">
        <v>153</v>
      </c>
      <c r="C37" s="134"/>
      <c r="D37" s="135"/>
      <c r="E37" s="140" t="s">
        <v>305</v>
      </c>
      <c r="F37" s="141"/>
      <c r="G37" s="141"/>
      <c r="H37" s="141"/>
      <c r="I37" s="141"/>
      <c r="J37" s="141"/>
      <c r="K37" s="141"/>
      <c r="L37" s="141"/>
      <c r="M37" s="142"/>
    </row>
    <row r="38" spans="1:13" ht="15.75" customHeight="1">
      <c r="B38" s="133" t="s">
        <v>156</v>
      </c>
      <c r="C38" s="134"/>
      <c r="D38" s="135"/>
      <c r="E38" s="143" t="s">
        <v>314</v>
      </c>
      <c r="F38" s="74"/>
      <c r="G38" s="74"/>
      <c r="H38" s="74"/>
      <c r="I38" s="74"/>
      <c r="J38" s="74"/>
      <c r="K38" s="74"/>
      <c r="L38" s="74"/>
      <c r="M38" s="144"/>
    </row>
    <row r="41" spans="1:13">
      <c r="A41" t="s">
        <v>315</v>
      </c>
      <c r="B41" t="s">
        <v>308</v>
      </c>
    </row>
    <row r="43" spans="1:13">
      <c r="B43" t="s">
        <v>309</v>
      </c>
    </row>
    <row r="44" spans="1:13">
      <c r="B44" t="s">
        <v>311</v>
      </c>
    </row>
    <row r="46" spans="1:13" ht="15.75" customHeight="1">
      <c r="B46" t="s">
        <v>316</v>
      </c>
      <c r="C46" t="s">
        <v>317</v>
      </c>
    </row>
    <row r="47" spans="1:13" ht="15.75" customHeight="1">
      <c r="D47" t="s">
        <v>310</v>
      </c>
    </row>
    <row r="48" spans="1:13" ht="15.75" customHeight="1">
      <c r="B48" t="s">
        <v>318</v>
      </c>
      <c r="C48" t="s">
        <v>184</v>
      </c>
    </row>
    <row r="49" spans="1:4" ht="15.75" customHeight="1">
      <c r="B49" t="s">
        <v>319</v>
      </c>
      <c r="C49" t="s">
        <v>185</v>
      </c>
    </row>
    <row r="50" spans="1:4">
      <c r="D50" s="200" t="s">
        <v>478</v>
      </c>
    </row>
    <row r="51" spans="1:4">
      <c r="D51" s="85"/>
    </row>
    <row r="61" spans="1:4">
      <c r="A61" t="s">
        <v>320</v>
      </c>
      <c r="B61" t="s">
        <v>312</v>
      </c>
    </row>
    <row r="63" spans="1:4">
      <c r="B63" t="s">
        <v>321</v>
      </c>
    </row>
    <row r="64" spans="1:4">
      <c r="C64" s="91"/>
    </row>
    <row r="65" spans="3:3">
      <c r="C65" s="91"/>
    </row>
    <row r="66" spans="3:3">
      <c r="C66" s="91"/>
    </row>
    <row r="67" spans="3:3">
      <c r="C67" s="91"/>
    </row>
    <row r="68" spans="3:3">
      <c r="C68" s="91"/>
    </row>
    <row r="69" spans="3:3">
      <c r="C69" s="91"/>
    </row>
    <row r="70" spans="3:3">
      <c r="C70" s="91"/>
    </row>
    <row r="71" spans="3:3">
      <c r="C71" s="91"/>
    </row>
    <row r="73" spans="3:3">
      <c r="C73" s="19"/>
    </row>
    <row r="88" spans="2:4">
      <c r="B88" t="s">
        <v>368</v>
      </c>
    </row>
    <row r="89" spans="2:4">
      <c r="B89" t="s">
        <v>371</v>
      </c>
    </row>
    <row r="91" spans="2:4">
      <c r="B91" t="s">
        <v>479</v>
      </c>
    </row>
    <row r="92" spans="2:4">
      <c r="C92" t="s">
        <v>503</v>
      </c>
    </row>
    <row r="93" spans="2:4">
      <c r="D93" t="s">
        <v>366</v>
      </c>
    </row>
    <row r="94" spans="2:4">
      <c r="D94" t="s">
        <v>367</v>
      </c>
    </row>
    <row r="95" spans="2:4">
      <c r="D95" t="s">
        <v>262</v>
      </c>
    </row>
    <row r="96" spans="2:4">
      <c r="D96" t="s">
        <v>242</v>
      </c>
    </row>
    <row r="97" spans="1:4">
      <c r="D97" t="s">
        <v>131</v>
      </c>
    </row>
    <row r="98" spans="1:4">
      <c r="D98" t="s">
        <v>132</v>
      </c>
    </row>
    <row r="100" spans="1:4">
      <c r="B100" t="s">
        <v>480</v>
      </c>
    </row>
    <row r="101" spans="1:4">
      <c r="B101" t="s">
        <v>372</v>
      </c>
    </row>
    <row r="103" spans="1:4">
      <c r="B103" t="s">
        <v>501</v>
      </c>
    </row>
    <row r="104" spans="1:4">
      <c r="B104" t="s">
        <v>322</v>
      </c>
    </row>
    <row r="105" spans="1:4">
      <c r="B105" t="s">
        <v>369</v>
      </c>
    </row>
    <row r="106" spans="1:4">
      <c r="B106" t="s">
        <v>370</v>
      </c>
    </row>
    <row r="108" spans="1:4">
      <c r="B108" t="s">
        <v>502</v>
      </c>
    </row>
    <row r="109" spans="1:4">
      <c r="C109" t="s">
        <v>323</v>
      </c>
    </row>
    <row r="112" spans="1:4">
      <c r="A112" t="s">
        <v>324</v>
      </c>
      <c r="B112" t="s">
        <v>325</v>
      </c>
    </row>
    <row r="114" spans="2:8">
      <c r="B114" t="s">
        <v>186</v>
      </c>
    </row>
    <row r="116" spans="2:8">
      <c r="B116" t="s">
        <v>326</v>
      </c>
    </row>
    <row r="117" spans="2:8">
      <c r="B117" s="148" t="s">
        <v>187</v>
      </c>
    </row>
    <row r="118" spans="2:8">
      <c r="C118" t="s">
        <v>188</v>
      </c>
    </row>
    <row r="119" spans="2:8">
      <c r="C119">
        <v>1</v>
      </c>
      <c r="D119" t="s">
        <v>189</v>
      </c>
    </row>
    <row r="120" spans="2:8">
      <c r="C120">
        <v>2</v>
      </c>
      <c r="D120" t="s">
        <v>191</v>
      </c>
    </row>
    <row r="121" spans="2:8">
      <c r="D121" t="s">
        <v>190</v>
      </c>
    </row>
    <row r="122" spans="2:8">
      <c r="D122" t="s">
        <v>192</v>
      </c>
    </row>
    <row r="123" spans="2:8">
      <c r="D123" t="s">
        <v>193</v>
      </c>
    </row>
    <row r="128" spans="2:8">
      <c r="H128" t="s">
        <v>196</v>
      </c>
    </row>
    <row r="129" spans="8:10">
      <c r="H129" t="s">
        <v>197</v>
      </c>
    </row>
    <row r="130" spans="8:10">
      <c r="H130" t="s">
        <v>194</v>
      </c>
    </row>
    <row r="131" spans="8:10">
      <c r="H131" s="200" t="s">
        <v>485</v>
      </c>
    </row>
    <row r="132" spans="8:10">
      <c r="H132" s="85"/>
    </row>
    <row r="133" spans="8:10">
      <c r="H133" t="s">
        <v>327</v>
      </c>
    </row>
    <row r="134" spans="8:10">
      <c r="J134" t="s">
        <v>328</v>
      </c>
    </row>
  </sheetData>
  <sheetProtection sheet="1" objects="1" scenarios="1"/>
  <phoneticPr fontId="2"/>
  <pageMargins left="0.75" right="0.75" top="0.75" bottom="1" header="0.3" footer="0.34"/>
  <pageSetup paperSize="9" orientation="portrait" r:id="rId1"/>
  <headerFooter alignWithMargins="0">
    <oddFooter>&amp;C&amp;G</oddFooter>
  </headerFooter>
  <drawing r:id="rId2"/>
  <legacyDrawingHF r:id="rId3"/>
  <pictur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患者基本情報</vt:lpstr>
      <vt:lpstr>質問票</vt:lpstr>
      <vt:lpstr>グラフ</vt:lpstr>
      <vt:lpstr>グラフ(目盛5)</vt:lpstr>
      <vt:lpstr>集計用データ</vt:lpstr>
      <vt:lpstr>使い方</vt:lpstr>
      <vt:lpstr>グラフ!Print_Area</vt:lpstr>
      <vt:lpstr>'グラフ(目盛5)'!Print_Area</vt:lpstr>
      <vt:lpstr>使い方!Print_Area</vt:lpstr>
      <vt:lpstr>質問票!Print_Area</vt:lpstr>
      <vt:lpstr>質問票!Print_Titles</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User</dc:creator>
  <cp:lastModifiedBy>PC User</cp:lastModifiedBy>
  <cp:lastPrinted>2015-02-27T12:38:12Z</cp:lastPrinted>
  <dcterms:created xsi:type="dcterms:W3CDTF">2013-11-04T09:37:22Z</dcterms:created>
  <dcterms:modified xsi:type="dcterms:W3CDTF">2016-02-02T13:02:03Z</dcterms:modified>
</cp:coreProperties>
</file>